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13_ncr:1_{BB738EA8-6AC8-4F4E-9A32-869CF1597AAB}" xr6:coauthVersionLast="47" xr6:coauthVersionMax="47" xr10:uidLastSave="{00000000-0000-0000-0000-000000000000}"/>
  <bookViews>
    <workbookView xWindow="-120" yWindow="-120" windowWidth="29040" windowHeight="15720" xr2:uid="{00000000-000D-0000-FFFF-FFFF00000000}"/>
  </bookViews>
  <sheets>
    <sheet name="PSB Uniformat - January 2026" sheetId="13" r:id="rId1"/>
    <sheet name="PSB Template CSI" sheetId="16" r:id="rId2"/>
    <sheet name="Alternates" sheetId="10" r:id="rId3"/>
    <sheet name="CxFees" sheetId="17" r:id="rId4"/>
  </sheets>
  <definedNames>
    <definedName name="_xlnm.Print_Area" localSheetId="0">'PSB Uniformat - January 2026'!$A$1:$L$153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1" i="13" l="1"/>
  <c r="H98" i="13"/>
  <c r="I124" i="13"/>
  <c r="I125" i="13"/>
  <c r="C108" i="13" l="1"/>
  <c r="C109" i="13"/>
  <c r="C10" i="13"/>
  <c r="C103" i="13" l="1"/>
  <c r="J44" i="13" l="1"/>
  <c r="G107" i="13"/>
  <c r="I80" i="13"/>
  <c r="G139" i="13"/>
  <c r="G140" i="13" s="1"/>
  <c r="G141" i="13" s="1"/>
  <c r="G142" i="13" s="1"/>
  <c r="B129" i="13" s="1"/>
  <c r="G128" i="13"/>
  <c r="H85" i="13"/>
  <c r="F74" i="13" l="1"/>
  <c r="C87" i="13"/>
  <c r="I110" i="13" l="1"/>
  <c r="I109" i="13"/>
  <c r="H110" i="13"/>
  <c r="H109" i="13"/>
  <c r="J109" i="13" l="1"/>
  <c r="J110" i="13"/>
  <c r="H84" i="13"/>
  <c r="H86" i="13" l="1"/>
  <c r="G48" i="13"/>
  <c r="B3" i="17"/>
  <c r="B4" i="17" s="1"/>
  <c r="G129" i="13" s="1"/>
  <c r="A30" i="17"/>
  <c r="A24" i="17"/>
  <c r="A25" i="17" s="1"/>
  <c r="A26" i="17" s="1"/>
  <c r="A27" i="17" s="1"/>
  <c r="A28" i="17" s="1"/>
  <c r="A23" i="17"/>
  <c r="I44" i="13"/>
  <c r="H44" i="13" s="1"/>
  <c r="G117" i="13" l="1"/>
  <c r="G49" i="13" l="1"/>
  <c r="G38" i="13" l="1"/>
  <c r="B33" i="13" l="1"/>
  <c r="H91" i="13" l="1"/>
  <c r="G37" i="13" l="1"/>
  <c r="H34" i="13"/>
  <c r="B11" i="16" l="1"/>
  <c r="C11" i="16" s="1"/>
  <c r="B5" i="16"/>
  <c r="B4" i="16"/>
  <c r="B10" i="16"/>
  <c r="B9" i="16"/>
  <c r="B8" i="16"/>
  <c r="C9" i="16" l="1"/>
  <c r="C10" i="16"/>
  <c r="C8" i="16"/>
  <c r="B35" i="16" l="1"/>
  <c r="B36" i="16" s="1"/>
  <c r="B87" i="13"/>
  <c r="B6" i="16"/>
  <c r="K104" i="13" l="1"/>
  <c r="C88" i="13"/>
  <c r="B99" i="13"/>
  <c r="C13" i="16"/>
  <c r="C17" i="16"/>
  <c r="C21" i="16"/>
  <c r="C25" i="16"/>
  <c r="C29" i="16"/>
  <c r="C33" i="16"/>
  <c r="C23" i="16"/>
  <c r="C14" i="16"/>
  <c r="C18" i="16"/>
  <c r="C22" i="16"/>
  <c r="C26" i="16"/>
  <c r="C30" i="16"/>
  <c r="C34" i="16"/>
  <c r="C19" i="16"/>
  <c r="C27" i="16"/>
  <c r="C31" i="16"/>
  <c r="C12" i="16"/>
  <c r="C16" i="16"/>
  <c r="C20" i="16"/>
  <c r="C24" i="16"/>
  <c r="C28" i="16"/>
  <c r="C32" i="16"/>
  <c r="C15" i="16"/>
  <c r="C37" i="16" l="1"/>
  <c r="B137" i="13"/>
  <c r="B136" i="13" s="1"/>
  <c r="H45" i="13"/>
  <c r="H46" i="13" s="1"/>
  <c r="C36" i="16"/>
  <c r="J52" i="13" l="1"/>
  <c r="J48" i="13"/>
  <c r="B1" i="16"/>
  <c r="A1" i="16"/>
  <c r="F125" i="13" l="1"/>
  <c r="B134" i="13" l="1"/>
  <c r="I68" i="13" l="1"/>
  <c r="H28" i="13"/>
  <c r="I57" i="13" l="1"/>
  <c r="I58" i="13"/>
  <c r="I59" i="13"/>
  <c r="I60" i="13"/>
  <c r="I62" i="13"/>
  <c r="I64" i="13"/>
  <c r="I65" i="13"/>
  <c r="I66" i="13"/>
  <c r="I67" i="13"/>
  <c r="I56" i="13"/>
  <c r="H63" i="13"/>
  <c r="H61" i="13"/>
  <c r="H69" i="13" l="1"/>
  <c r="H92" i="13"/>
  <c r="C9" i="10" l="1"/>
  <c r="B9" i="10"/>
  <c r="I9" i="13" l="1"/>
  <c r="H100" i="13"/>
  <c r="B117" i="13"/>
  <c r="K52" i="13"/>
  <c r="G74" i="13"/>
  <c r="G16" i="13"/>
  <c r="G6" i="13"/>
  <c r="I6" i="13" s="1"/>
  <c r="K91" i="13" l="1"/>
  <c r="G18" i="13"/>
  <c r="G20" i="13" s="1"/>
  <c r="B122" i="13"/>
  <c r="K48" i="13"/>
  <c r="B133" i="13"/>
  <c r="I69" i="13" l="1"/>
  <c r="B142" i="13"/>
  <c r="B138" i="13"/>
  <c r="G130" i="13" l="1"/>
  <c r="G131" i="13" s="1"/>
  <c r="B128" i="13" s="1"/>
  <c r="H93" i="13"/>
  <c r="H94" i="13" s="1"/>
  <c r="H27" i="13"/>
  <c r="I27" i="13" s="1"/>
  <c r="F75" i="13"/>
  <c r="H79" i="13"/>
  <c r="H78" i="13"/>
  <c r="H52" i="13"/>
  <c r="H53" i="13"/>
  <c r="G52" i="13"/>
  <c r="G53" i="13"/>
  <c r="H48" i="13"/>
  <c r="H49" i="13"/>
  <c r="H96" i="13" l="1"/>
  <c r="I85" i="13"/>
  <c r="I87" i="13" s="1"/>
  <c r="I53" i="13"/>
  <c r="H80" i="13"/>
  <c r="I81" i="13" s="1"/>
  <c r="I52" i="13"/>
  <c r="I49" i="13"/>
  <c r="I48" i="13"/>
  <c r="G31" i="13" l="1"/>
  <c r="G30" i="13"/>
  <c r="H30" i="13" l="1"/>
  <c r="I30" i="13" s="1"/>
  <c r="H31" i="13"/>
  <c r="I31" i="13" s="1"/>
  <c r="C120" i="13"/>
  <c r="C121" i="13" s="1"/>
  <c r="D116" i="13"/>
  <c r="C114" i="13"/>
  <c r="B114" i="13"/>
  <c r="D113" i="13"/>
  <c r="D112" i="13"/>
  <c r="C110" i="13"/>
  <c r="H8" i="13" s="1"/>
  <c r="B110" i="13"/>
  <c r="G8" i="13" s="1"/>
  <c r="D109" i="13"/>
  <c r="D108" i="13"/>
  <c r="D107" i="13"/>
  <c r="D106" i="13"/>
  <c r="B104" i="13"/>
  <c r="K100" i="13" s="1"/>
  <c r="C102" i="13"/>
  <c r="D101" i="13"/>
  <c r="H35" i="13"/>
  <c r="I34" i="13" s="1"/>
  <c r="C50" i="13"/>
  <c r="B50" i="13"/>
  <c r="D49" i="13"/>
  <c r="D48" i="13"/>
  <c r="D47" i="13"/>
  <c r="D45" i="13"/>
  <c r="D42" i="13"/>
  <c r="D41" i="13"/>
  <c r="D40" i="13"/>
  <c r="D39" i="13"/>
  <c r="D38" i="13"/>
  <c r="D37" i="13"/>
  <c r="D36" i="13"/>
  <c r="D35" i="13"/>
  <c r="C33" i="13"/>
  <c r="C43" i="13" s="1"/>
  <c r="H6" i="13" s="1"/>
  <c r="D32" i="13"/>
  <c r="D31" i="13"/>
  <c r="D30" i="13"/>
  <c r="D29" i="13"/>
  <c r="D28" i="13"/>
  <c r="D27" i="13"/>
  <c r="C24" i="13"/>
  <c r="H5" i="13" s="1"/>
  <c r="B24" i="13"/>
  <c r="G5" i="13" s="1"/>
  <c r="D23" i="13"/>
  <c r="D22" i="13"/>
  <c r="D21" i="13"/>
  <c r="G15" i="13"/>
  <c r="D20" i="13"/>
  <c r="D19" i="13"/>
  <c r="D18" i="13"/>
  <c r="D17" i="13"/>
  <c r="D16" i="13"/>
  <c r="D15" i="13"/>
  <c r="D14" i="13"/>
  <c r="D13" i="13"/>
  <c r="D12" i="13"/>
  <c r="D10" i="13"/>
  <c r="C8" i="13"/>
  <c r="B8" i="13"/>
  <c r="D7" i="13"/>
  <c r="D6" i="13"/>
  <c r="D5" i="13"/>
  <c r="D4" i="13"/>
  <c r="H38" i="13" l="1"/>
  <c r="I38" i="13" s="1"/>
  <c r="I41" i="13" s="1"/>
  <c r="H37" i="13"/>
  <c r="I37" i="13" s="1"/>
  <c r="I40" i="13" s="1"/>
  <c r="E43" i="13"/>
  <c r="E50" i="13"/>
  <c r="B139" i="13"/>
  <c r="B140" i="13" s="1"/>
  <c r="E24" i="13"/>
  <c r="E114" i="13"/>
  <c r="E8" i="13"/>
  <c r="B126" i="13"/>
  <c r="E45" i="13"/>
  <c r="E104" i="13"/>
  <c r="J68" i="13"/>
  <c r="J67" i="13"/>
  <c r="J58" i="13"/>
  <c r="J60" i="13"/>
  <c r="J62" i="13"/>
  <c r="J63" i="13"/>
  <c r="J56" i="13"/>
  <c r="J69" i="13" s="1"/>
  <c r="J61" i="13"/>
  <c r="J65" i="13"/>
  <c r="J64" i="13"/>
  <c r="J66" i="13"/>
  <c r="J59" i="13"/>
  <c r="J57" i="13"/>
  <c r="G9" i="13"/>
  <c r="C104" i="13"/>
  <c r="D104" i="13" s="1"/>
  <c r="G75" i="13"/>
  <c r="H74" i="13" s="1"/>
  <c r="D102" i="13"/>
  <c r="D114" i="13"/>
  <c r="H9" i="13"/>
  <c r="D50" i="13"/>
  <c r="I8" i="13"/>
  <c r="D8" i="13"/>
  <c r="D110" i="13"/>
  <c r="E110" i="13" s="1"/>
  <c r="E10" i="13"/>
  <c r="D33" i="13"/>
  <c r="D43" i="13" s="1"/>
  <c r="B43" i="13"/>
  <c r="I5" i="13"/>
  <c r="D24" i="13"/>
  <c r="C95" i="13"/>
  <c r="C94" i="13"/>
  <c r="C93" i="13"/>
  <c r="C92" i="13"/>
  <c r="C91" i="13"/>
  <c r="C90" i="13"/>
  <c r="C89" i="13"/>
  <c r="I11" i="13" l="1"/>
  <c r="G21" i="13" s="1"/>
  <c r="K94" i="13"/>
  <c r="C96" i="13"/>
  <c r="C99" i="13" s="1"/>
  <c r="D99" i="13" s="1"/>
  <c r="K95" i="13"/>
  <c r="H87" i="13"/>
  <c r="K103" i="13"/>
  <c r="K93" i="13"/>
  <c r="K102" i="13"/>
  <c r="C117" i="13" l="1"/>
  <c r="B123" i="13" s="1"/>
  <c r="B125" i="13" s="1"/>
  <c r="B127" i="13" s="1"/>
  <c r="B130" i="13" s="1"/>
  <c r="B141" i="13" s="1"/>
  <c r="K101" i="13"/>
  <c r="D117" i="13"/>
  <c r="E117" i="13" s="1"/>
  <c r="E99" i="13"/>
  <c r="K92" i="13"/>
  <c r="K96" i="13" s="1"/>
  <c r="I88" i="13"/>
  <c r="H97" i="13" s="1"/>
  <c r="H99" i="13" s="1"/>
  <c r="H101" i="13" s="1"/>
  <c r="H102" i="13" s="1"/>
  <c r="H103"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 authorId="0" shapeId="0" xr:uid="{154A8068-08E5-41C7-BB8B-5F0382422B0F}">
      <text>
        <r>
          <rPr>
            <sz val="9"/>
            <color indexed="81"/>
            <rFont val="Tahoma"/>
            <family val="2"/>
          </rPr>
          <t xml:space="preserve">Enter Budget Values for Ineligible Costs in light yellow highlighted cells.
</t>
        </r>
        <r>
          <rPr>
            <b/>
            <sz val="9"/>
            <color indexed="81"/>
            <rFont val="Tahoma"/>
            <family val="2"/>
          </rPr>
          <t>NOTE that ineligible costs can not exceed Estimated Budget Cost for any individual line item, distribute across multiple lines if needed.</t>
        </r>
      </text>
    </comment>
    <comment ref="B4" authorId="0" shapeId="0" xr:uid="{9BD107A1-0698-42E4-B11F-EAA2E5544628}">
      <text>
        <r>
          <rPr>
            <sz val="9"/>
            <color rgb="FF000000"/>
            <rFont val="Tahoma"/>
            <family val="2"/>
          </rPr>
          <t>Enter Budget Values for all light yellow highlighted cells.</t>
        </r>
      </text>
    </comment>
    <comment ref="C4" authorId="0" shapeId="0" xr:uid="{BA7F2C2D-0E8B-40A8-BB27-0D22C7710465}">
      <text>
        <r>
          <rPr>
            <sz val="9"/>
            <color rgb="FF000000"/>
            <rFont val="Tahoma"/>
            <family val="2"/>
          </rPr>
          <t>Enter Budget Values for Ineligible Costs in light yellow highlighted cells.</t>
        </r>
      </text>
    </comment>
    <comment ref="C10" authorId="0" shapeId="0" xr:uid="{2CE8E910-FA22-489A-B743-7DC6EE630ECC}">
      <text>
        <r>
          <rPr>
            <sz val="9"/>
            <color indexed="81"/>
            <rFont val="Tahoma"/>
            <family val="2"/>
          </rPr>
          <t xml:space="preserve">Cell C10 - Legal Fees are ineligible for reimbursement. </t>
        </r>
      </text>
    </comment>
    <comment ref="C13" authorId="0" shapeId="0" xr:uid="{D5EC61B5-EBF5-4B67-852B-07BF3653A78E}">
      <text>
        <r>
          <rPr>
            <sz val="9"/>
            <color rgb="FF000000"/>
            <rFont val="Tahoma"/>
            <family val="2"/>
          </rPr>
          <t>Cell C13 - Scope Excluded OPM Fees (Cell I40)</t>
        </r>
      </text>
    </comment>
    <comment ref="C15" authorId="0" shapeId="0" xr:uid="{6D8A96FA-CF73-49A3-B199-3EF97064DCA3}">
      <text>
        <r>
          <rPr>
            <sz val="9"/>
            <color rgb="FF000000"/>
            <rFont val="Tahoma"/>
            <family val="2"/>
          </rPr>
          <t>Cell C15 - Costs beyond MSBA funding cap for OPM Basic Services (Cell K48)</t>
        </r>
      </text>
    </comment>
    <comment ref="C28" authorId="0" shapeId="0" xr:uid="{1904C566-4BF0-4DAE-B3E1-36249633B55D}">
      <text>
        <r>
          <rPr>
            <sz val="9"/>
            <color rgb="FF000000"/>
            <rFont val="Tahoma"/>
            <family val="2"/>
          </rPr>
          <t>Cell C28 - Scope excluded Designer Fees (Cell I41)</t>
        </r>
      </text>
    </comment>
    <comment ref="C30" authorId="0" shapeId="0" xr:uid="{EECEE7DD-7AB1-4ACB-BEFB-E279A29CDD1C}">
      <text>
        <r>
          <rPr>
            <sz val="9"/>
            <color rgb="FF000000"/>
            <rFont val="Tahoma"/>
            <family val="2"/>
          </rPr>
          <t>Cell C30 - Costs beyond MSBA funding cap for Designer Basic Services (Cell K52)</t>
        </r>
      </text>
    </comment>
    <comment ref="C86" authorId="0" shapeId="0" xr:uid="{F5C17EE3-1DAA-41E5-8D3A-83CA20C9E75C}">
      <text>
        <r>
          <rPr>
            <sz val="9"/>
            <color rgb="FF000000"/>
            <rFont val="Tahoma"/>
            <family val="2"/>
          </rPr>
          <t>Cell C86 - Scope Excluded Sitework Costs such as a stadium, out buildings, concession stand etc. (Enter Direct Construction Costs)</t>
        </r>
      </text>
    </comment>
    <comment ref="C98" authorId="0" shapeId="0" xr:uid="{DB093EE4-2888-4D66-B788-21C20A10349B}">
      <text>
        <r>
          <rPr>
            <sz val="9"/>
            <color indexed="81"/>
            <rFont val="Tahoma"/>
            <family val="2"/>
          </rPr>
          <t>Cell C98 - Represents construction costs over MSBA funding limits (Cell H103)</t>
        </r>
      </text>
    </comment>
    <comment ref="C108" authorId="0" shapeId="0" xr:uid="{372EC780-DF1A-4836-B89D-C79D192392BF}">
      <text>
        <r>
          <rPr>
            <sz val="9"/>
            <color indexed="81"/>
            <rFont val="Tahoma"/>
            <family val="2"/>
          </rPr>
          <t>Cell C108 - Costs associated with swing space / modulars are ineligible for reimbursement.</t>
        </r>
      </text>
    </comment>
    <comment ref="C109" authorId="0" shapeId="0" xr:uid="{9A795058-98E6-4A84-8C51-22211F4292AD}">
      <text>
        <r>
          <rPr>
            <sz val="9"/>
            <color indexed="81"/>
            <rFont val="Tahoma"/>
            <family val="2"/>
          </rPr>
          <t>Cell C109 - Costs associated with mailing and moving are ineligible for reimbursement.</t>
        </r>
      </text>
    </comment>
    <comment ref="C112" authorId="0" shapeId="0" xr:uid="{60089950-A1D6-4476-93DC-1C6423C4E9EF}">
      <text>
        <r>
          <rPr>
            <sz val="9"/>
            <color indexed="81"/>
            <rFont val="Tahoma"/>
            <family val="2"/>
          </rPr>
          <t>Cell C112 - Represents the amount exceeding the $1,915 per student allowance for FF&amp;E (Cell J109)</t>
        </r>
      </text>
    </comment>
    <comment ref="C113" authorId="0" shapeId="0" xr:uid="{48755934-A9CD-48E6-9AF1-08482903554F}">
      <text>
        <r>
          <rPr>
            <sz val="9"/>
            <color indexed="81"/>
            <rFont val="Tahoma"/>
            <family val="2"/>
          </rPr>
          <t>Cell C113 - Represents the amount exceeding the $1,570 per student allowance for Computer Equipment and Technology (Cell J110)</t>
        </r>
      </text>
    </comment>
    <comment ref="C116" authorId="0" shapeId="0" xr:uid="{E1786D0A-77D0-40A9-B568-EB2B69455A26}">
      <text>
        <r>
          <rPr>
            <sz val="9"/>
            <color indexed="81"/>
            <rFont val="Tahoma"/>
            <family val="2"/>
          </rPr>
          <t>Cell C116 - Soft costs that exceed 20% of the construction cost (Cell G21)</t>
        </r>
      </text>
    </comment>
    <comment ref="G137" authorId="0" shapeId="0" xr:uid="{F8AF2668-499F-4B48-A0F0-F734EB7B83F0}">
      <text>
        <r>
          <rPr>
            <sz val="9"/>
            <color rgb="FF000000"/>
            <rFont val="Tahoma"/>
            <family val="2"/>
          </rPr>
          <t>Enter Date. Assume 15th of August if new school opens in September. For example if turnover is June, new school will not be used until September by students.</t>
        </r>
      </text>
    </comment>
    <comment ref="G138" authorId="0" shapeId="0" xr:uid="{2E95F8E7-A1E0-4AE2-9C86-D785385B433E}">
      <text>
        <r>
          <rPr>
            <sz val="9"/>
            <color rgb="FF000000"/>
            <rFont val="Tahoma"/>
            <family val="2"/>
          </rPr>
          <t>Enter Date. If only month is known, assume 15th of the month.</t>
        </r>
      </text>
    </comment>
  </commentList>
</comments>
</file>

<file path=xl/sharedStrings.xml><?xml version="1.0" encoding="utf-8"?>
<sst xmlns="http://schemas.openxmlformats.org/spreadsheetml/2006/main" count="398" uniqueCount="352">
  <si>
    <t>Insert District 
and School Name</t>
  </si>
  <si>
    <t>DRAFT</t>
  </si>
  <si>
    <t>Total Project Budget: All costs associated with the project are subject to 963 CMR 2.16(5)</t>
  </si>
  <si>
    <t xml:space="preserve">Estimated Budget                  </t>
  </si>
  <si>
    <t>Scope Items Excluded from the Estimated Basis of Maximum Facilities Grant or Otherwise Ineligible</t>
  </si>
  <si>
    <r>
      <t>Estimated Basis of Maximum Total Facilities Grant</t>
    </r>
    <r>
      <rPr>
        <b/>
        <vertAlign val="superscript"/>
        <sz val="10"/>
        <rFont val="Arial"/>
        <family val="2"/>
      </rPr>
      <t>1</t>
    </r>
  </si>
  <si>
    <r>
      <t>Estimated Maximum Total Facilities Grant</t>
    </r>
    <r>
      <rPr>
        <b/>
        <vertAlign val="superscript"/>
        <sz val="10"/>
        <rFont val="Arial"/>
        <family val="2"/>
      </rPr>
      <t>1</t>
    </r>
  </si>
  <si>
    <r>
      <rPr>
        <b/>
        <sz val="10"/>
        <rFont val="Arial"/>
        <family val="2"/>
      </rPr>
      <t>Template Effective: January 1, 2026</t>
    </r>
    <r>
      <rPr>
        <sz val="10"/>
        <rFont val="Arial"/>
        <family val="2"/>
      </rPr>
      <t xml:space="preserve">
Incorporates revisions to MSBA’s project funding limits policy, which was approved at the August 27, 2025 MSBA Board of Directors Meeting. </t>
    </r>
  </si>
  <si>
    <t>Feasibility Study Agreement</t>
  </si>
  <si>
    <t>Soft Cost Reimbursement</t>
  </si>
  <si>
    <t>OPM Feasibility Study</t>
  </si>
  <si>
    <t>Category</t>
  </si>
  <si>
    <t>Estimated Budget</t>
  </si>
  <si>
    <t>Excluded Costs</t>
  </si>
  <si>
    <t>Eligible Soft Costs</t>
  </si>
  <si>
    <t>A&amp;E Feasibility Study</t>
  </si>
  <si>
    <t>Administration:</t>
  </si>
  <si>
    <t>Environmental &amp; Site</t>
  </si>
  <si>
    <t>A/E Services:</t>
  </si>
  <si>
    <t>Other</t>
  </si>
  <si>
    <t>Site Acquisition:</t>
  </si>
  <si>
    <t>Ineligible, therefore not included in calculation</t>
  </si>
  <si>
    <t>Feasibility Study Agreement Subtotal</t>
  </si>
  <si>
    <t>Miscellaneous Project Costs:</t>
  </si>
  <si>
    <t>Administration</t>
  </si>
  <si>
    <t>FFE:</t>
  </si>
  <si>
    <t>Legal Fees</t>
  </si>
  <si>
    <t>Owners Contingency:</t>
  </si>
  <si>
    <t>Not included in this calculation</t>
  </si>
  <si>
    <t>Owner's Project Manager</t>
  </si>
  <si>
    <t>Total Eligible Soft Costs =</t>
  </si>
  <si>
    <t>Design Development</t>
  </si>
  <si>
    <t>Construction Contract Documents</t>
  </si>
  <si>
    <t>Construction Costs associated with Soft Cost Cap Calculation</t>
  </si>
  <si>
    <t>Bidding</t>
  </si>
  <si>
    <t>Construction Contract Administration</t>
  </si>
  <si>
    <t>CM Pre-Construction Services:</t>
  </si>
  <si>
    <t>Closeout</t>
  </si>
  <si>
    <t>Construction Cost:</t>
  </si>
  <si>
    <t>Extra Services</t>
  </si>
  <si>
    <t>Construction Contingency:</t>
  </si>
  <si>
    <t>Reimbursable &amp; Other Services</t>
  </si>
  <si>
    <t>Total Construction Cost:</t>
  </si>
  <si>
    <t>Cost Estimates</t>
  </si>
  <si>
    <t>Soft Cost Allowance:</t>
  </si>
  <si>
    <t>Advertising</t>
  </si>
  <si>
    <t>Reimbursable Soft Cost:</t>
  </si>
  <si>
    <t>Permitting</t>
  </si>
  <si>
    <t>Eligible minus Reimbursable =</t>
  </si>
  <si>
    <t>If &gt;0 enter into Cell C116</t>
  </si>
  <si>
    <t>Owner's Insurance</t>
  </si>
  <si>
    <t>-If Eligible minus Reimbursable is negative; OK.</t>
  </si>
  <si>
    <t>Other Administrative Costs</t>
  </si>
  <si>
    <t>-If Eligible minus Reimbursable is positive enter value into "Soft Costs that exceed 20% of Construction Cost"
 below in the Ineligible column.</t>
  </si>
  <si>
    <t>Administration Subtotal</t>
  </si>
  <si>
    <t>Architecture and Engineering</t>
  </si>
  <si>
    <t>Basic Services</t>
  </si>
  <si>
    <t>Scope Excluded OPM &amp; Designer Costs associated with Scope Excluded Building Costs</t>
  </si>
  <si>
    <t>Scope Excluded Aud/PE (GSF):</t>
  </si>
  <si>
    <t>Total (GSF):</t>
  </si>
  <si>
    <t>Excluded (%)</t>
  </si>
  <si>
    <t>Scope Excluded Costs</t>
  </si>
  <si>
    <t>OPM Basic Services:</t>
  </si>
  <si>
    <t>Designer Basic Services:</t>
  </si>
  <si>
    <t>Other Basic Services</t>
  </si>
  <si>
    <t>Basic Services Subtotal</t>
  </si>
  <si>
    <t>Scope Excluded OPM &amp; Designer Costs associated with Scope Excluded Site Work</t>
  </si>
  <si>
    <t>Reimbursable Services</t>
  </si>
  <si>
    <t>Scope Excluded Direct Construction Cost ($):</t>
  </si>
  <si>
    <t>Construction Testing</t>
  </si>
  <si>
    <t>Total Direct Construction Costs ($):</t>
  </si>
  <si>
    <t>Printing (over minimum)</t>
  </si>
  <si>
    <t>Other Reimbursable Costs</t>
  </si>
  <si>
    <t>Hazardous Materials</t>
  </si>
  <si>
    <t>Geotechnical &amp; Geo-Environmental</t>
  </si>
  <si>
    <t>Site Survey</t>
  </si>
  <si>
    <t>Total Scope Excluded OPM Fees ($):</t>
  </si>
  <si>
    <t>Enter in Cell C13</t>
  </si>
  <si>
    <t>Wetlands</t>
  </si>
  <si>
    <t>Total Scope Excluded Designer Fees ($):</t>
  </si>
  <si>
    <t>Enter in Cell C28</t>
  </si>
  <si>
    <t>Traffic Studies</t>
  </si>
  <si>
    <t>Architectural / Engineering Subtotal</t>
  </si>
  <si>
    <t>Ineligible Fees associated with OPM (3.5%) &amp; Designer (10%) Fee Caps</t>
  </si>
  <si>
    <t>CM at Risk Pre-Construction Services</t>
  </si>
  <si>
    <t>Upper Limit:</t>
  </si>
  <si>
    <t>/sf</t>
  </si>
  <si>
    <t>Pre-Construction Services</t>
  </si>
  <si>
    <t>Construction Budget:</t>
  </si>
  <si>
    <t>Site Acquisition</t>
  </si>
  <si>
    <t>Basis of OPM &amp; Designer Fee Caps:</t>
  </si>
  <si>
    <t>Land / Building Purchase</t>
  </si>
  <si>
    <t>OPM Services Estimated Budget</t>
  </si>
  <si>
    <t>Ineligible Costs</t>
  </si>
  <si>
    <t>Eligible Costs</t>
  </si>
  <si>
    <t>Value &gt; 3.5%</t>
  </si>
  <si>
    <t>Appraisal Fees</t>
  </si>
  <si>
    <t>Basic Services:</t>
  </si>
  <si>
    <t>Recording fees</t>
  </si>
  <si>
    <t>Extra Services:</t>
  </si>
  <si>
    <t>If &gt;0 enter into Cell C15</t>
  </si>
  <si>
    <t>Site Acquisition Subtotal</t>
  </si>
  <si>
    <t>Construction Costs</t>
  </si>
  <si>
    <t>Designer Services Estimated Budget</t>
  </si>
  <si>
    <t>Value &gt; 10%</t>
  </si>
  <si>
    <t>SUBSTRUCTURE</t>
  </si>
  <si>
    <t>Foundations</t>
  </si>
  <si>
    <t>If &gt;0 enter into Cell C30</t>
  </si>
  <si>
    <t>Basement Construction</t>
  </si>
  <si>
    <t>SHELL</t>
  </si>
  <si>
    <t>Ineligible Building Area</t>
  </si>
  <si>
    <t>Ineligible NSF</t>
  </si>
  <si>
    <t>Ineligible Aud/PE GSF</t>
  </si>
  <si>
    <t>Other Ineligible GSF</t>
  </si>
  <si>
    <t>Estimated District Cost</t>
  </si>
  <si>
    <t>Super Structure</t>
  </si>
  <si>
    <t>Core Academic:</t>
  </si>
  <si>
    <t>Exterior Closure</t>
  </si>
  <si>
    <t>Special Education:</t>
  </si>
  <si>
    <t>Exterior Walls</t>
  </si>
  <si>
    <t>Art &amp; Music:</t>
  </si>
  <si>
    <t>Exterior Windows</t>
  </si>
  <si>
    <t>Vocations &amp; Technology:</t>
  </si>
  <si>
    <t>Exterior Doors</t>
  </si>
  <si>
    <t>Chapter 74 CTE:</t>
  </si>
  <si>
    <t>Roofing</t>
  </si>
  <si>
    <t>Health &amp; Physical Education:</t>
  </si>
  <si>
    <t>INTERIORS</t>
  </si>
  <si>
    <t>Media Center:</t>
  </si>
  <si>
    <t>Interior Construction</t>
  </si>
  <si>
    <t>Auditorium / Drama:</t>
  </si>
  <si>
    <t>Staircases</t>
  </si>
  <si>
    <t>Dining &amp; Food Service:</t>
  </si>
  <si>
    <t>Interior Finishes</t>
  </si>
  <si>
    <t>Medical:</t>
  </si>
  <si>
    <t>SERVICES</t>
  </si>
  <si>
    <t>Administration &amp; Guidance:</t>
  </si>
  <si>
    <t>Conveying Systems</t>
  </si>
  <si>
    <t>Custodial &amp; Maintenance</t>
  </si>
  <si>
    <t>Plumbing</t>
  </si>
  <si>
    <t>Other:</t>
  </si>
  <si>
    <t>HVAC</t>
  </si>
  <si>
    <t>Total:</t>
  </si>
  <si>
    <t>Fire Protection</t>
  </si>
  <si>
    <t>Grossing Factor:</t>
  </si>
  <si>
    <t>Electrical</t>
  </si>
  <si>
    <t>EQUIPMENT &amp; FURNISHINGS</t>
  </si>
  <si>
    <t>Equipment</t>
  </si>
  <si>
    <t>Mark Up Ratio</t>
  </si>
  <si>
    <t>Furnishings</t>
  </si>
  <si>
    <t>= Mark Up Ratio</t>
  </si>
  <si>
    <t>SPECIAL CONSTRUCTION &amp; DEMOLITION</t>
  </si>
  <si>
    <t>Special Construction</t>
  </si>
  <si>
    <t>Existing Building Demolition</t>
  </si>
  <si>
    <t>Eligible Demolition and Abatement Costs</t>
  </si>
  <si>
    <t>In-Building Hazardous Material Abatement</t>
  </si>
  <si>
    <t>Total Demolition and Abatement Costs:</t>
  </si>
  <si>
    <t>Existing Building GSF</t>
  </si>
  <si>
    <t>Asbestos Containing Floor Material / Ceiling Tile Abatement</t>
  </si>
  <si>
    <t>Ineligible Demolition and Abatement Costs:</t>
  </si>
  <si>
    <t>D&amp;A Funding Level ($/sf) includes Markup</t>
  </si>
  <si>
    <t>Other Hazardous Material Abatement</t>
  </si>
  <si>
    <t>Eligible Demolition and Abatement Costs:</t>
  </si>
  <si>
    <t>D&amp;A Funding Level includes Markup</t>
  </si>
  <si>
    <t>BUILDING SITE WORK</t>
  </si>
  <si>
    <t>Marked Up Eligible Demolition and Abatement Costs:</t>
  </si>
  <si>
    <t>Site Preparation</t>
  </si>
  <si>
    <t>Site Improvements</t>
  </si>
  <si>
    <t>Eligible Site Work Cost</t>
  </si>
  <si>
    <t>Site Civil / Mechanical Utilities</t>
  </si>
  <si>
    <t>Total Direct Site Work Costs:</t>
  </si>
  <si>
    <t>Site Electrical Utilities</t>
  </si>
  <si>
    <t>Ineligible Site Work Costs:</t>
  </si>
  <si>
    <t>Eligible Building GSF</t>
  </si>
  <si>
    <t>Scope Excluded Site Work</t>
  </si>
  <si>
    <t>Potentially Eligible Direct Site Work Costs:</t>
  </si>
  <si>
    <t>Site Work Cost Limit ($/sf) includes Mark Up</t>
  </si>
  <si>
    <t>Construction Trades Subtotal</t>
  </si>
  <si>
    <t>Potentially Eligible Marked Up Site Work Costs:</t>
  </si>
  <si>
    <t>Site Work Cost Allowance includes Mark Up</t>
  </si>
  <si>
    <t>Contingencies (Design and Pricing)</t>
  </si>
  <si>
    <t>Marked Up Eligible Site Work Costs:</t>
  </si>
  <si>
    <t xml:space="preserve">Sub-Contractor Bonds </t>
  </si>
  <si>
    <t>D/B/B Insurance</t>
  </si>
  <si>
    <t>Construction Costs and Funding Cap</t>
  </si>
  <si>
    <t>Ineligible Cost Breakdown</t>
  </si>
  <si>
    <t xml:space="preserve">General Conditions </t>
  </si>
  <si>
    <t>Total Building Area (GSF):</t>
  </si>
  <si>
    <t>Scope Excluded Site Work:</t>
  </si>
  <si>
    <t>D/B/B Overhead &amp; Profit</t>
  </si>
  <si>
    <t>Ineligible Excess Auditorium/PE Areas (GSF):</t>
  </si>
  <si>
    <t>Site Work Cost beyond Funding Limit:</t>
  </si>
  <si>
    <t>GMP Insurance</t>
  </si>
  <si>
    <t>Other Ineligible Building Areas (GSF):</t>
  </si>
  <si>
    <t>Ineligible Demo &amp; Abatement:</t>
  </si>
  <si>
    <t>GMP Fee</t>
  </si>
  <si>
    <t>Eligible Building GSF:</t>
  </si>
  <si>
    <t>Scope Excluded Aud/PE Areas:</t>
  </si>
  <si>
    <t>GMP Contingency</t>
  </si>
  <si>
    <t>Building Cost Funding Limit ($/sf):</t>
  </si>
  <si>
    <t>Other Ineligible Building Areas:</t>
  </si>
  <si>
    <t>Escalation to Mid-Point of Construction</t>
  </si>
  <si>
    <t>Eligible Building Costs:</t>
  </si>
  <si>
    <t>Construction Cost over Funding Cap:</t>
  </si>
  <si>
    <t>Eligible Site Work Costs:</t>
  </si>
  <si>
    <t>Construction Cost over Funding Cap</t>
  </si>
  <si>
    <t>Eligible Demolition &amp; Abatement Costs:</t>
  </si>
  <si>
    <t>Construction Budget</t>
  </si>
  <si>
    <t>Basis of Construction Costs:</t>
  </si>
  <si>
    <t>Construction Cost Breakdown</t>
  </si>
  <si>
    <t>Alternates (See Alternates Tab)</t>
  </si>
  <si>
    <t>Total Construction Cost ($/sf):</t>
  </si>
  <si>
    <t>Ineligible Work Included in the Base Project</t>
  </si>
  <si>
    <t>Reimbursable Construction Cost ($/sf):</t>
  </si>
  <si>
    <t>Alternates Included in the Total Project Budget</t>
  </si>
  <si>
    <t>Ineligible Construction Costs:</t>
  </si>
  <si>
    <t>Marked Up Building Costs ($/sf):</t>
  </si>
  <si>
    <t>Alternates Excluded from the Total Project Budget</t>
  </si>
  <si>
    <t>Marked Up Site, Building Takedown &amp; Haz Mat ($/sf):</t>
  </si>
  <si>
    <t>Subtotal to be Included in Total Project Budget</t>
  </si>
  <si>
    <t>If &gt; 0 enter value into Cell C98</t>
  </si>
  <si>
    <t>Direct Building Cost ($/sf):</t>
  </si>
  <si>
    <t>Miscellaneous Project Costs</t>
  </si>
  <si>
    <t>Utility Company Fees</t>
  </si>
  <si>
    <t>FF&amp;E Reimbursement</t>
  </si>
  <si>
    <t>Testing Services</t>
  </si>
  <si>
    <t>Eligible Enrollment:</t>
  </si>
  <si>
    <t>Enter Eligible Enrollment</t>
  </si>
  <si>
    <t>Swing Space / Modulars</t>
  </si>
  <si>
    <t>Funding Limit</t>
  </si>
  <si>
    <t>Other Project Costs (Mailing &amp; Moving)</t>
  </si>
  <si>
    <t>Furniture, Fixtures &amp; Equipment:</t>
  </si>
  <si>
    <t>If &gt;0 enter in Cell C112</t>
  </si>
  <si>
    <t>Miscellaneous Project Costs Subtotal</t>
  </si>
  <si>
    <t>Computer Equipment &amp; Technology:</t>
  </si>
  <si>
    <t>If &gt;0 enter in Cell C113</t>
  </si>
  <si>
    <t>Furnishings and Equipment</t>
  </si>
  <si>
    <t>Furniture, Fixtures, and Equipment</t>
  </si>
  <si>
    <t>Incentive Points</t>
  </si>
  <si>
    <t>Computer Equipment and Technology</t>
  </si>
  <si>
    <t>(0-2) Maintenance</t>
  </si>
  <si>
    <t>FF&amp;E Subtotal</t>
  </si>
  <si>
    <t xml:space="preserve"> </t>
  </si>
  <si>
    <t>(0-6) Newly Formed Regional School District</t>
  </si>
  <si>
    <t>Soft Costs that exceed 20% of Construction Cost</t>
  </si>
  <si>
    <t>(0-5) Major Reconstruction or Reno/Reuse type in rounded to 2 decimal places</t>
  </si>
  <si>
    <t>Project Budget</t>
  </si>
  <si>
    <t>Renovated or
Existing to Remain</t>
  </si>
  <si>
    <t>If Cell G117 &gt; 0
enter value into Cell F116</t>
  </si>
  <si>
    <t>Board Authorization</t>
  </si>
  <si>
    <t>Reimbursement Rate Before Incentive Points</t>
  </si>
  <si>
    <t>Total at Conclusion
of Project</t>
  </si>
  <si>
    <t>Design Enrollment</t>
  </si>
  <si>
    <t>Total Incentive Points</t>
  </si>
  <si>
    <t>Total Building Gross Floor Area (GSF)</t>
  </si>
  <si>
    <t>MSBA Reimbursement Rate</t>
  </si>
  <si>
    <t>(0-1) Overly Zoning 40R and 40S</t>
  </si>
  <si>
    <t>Total Project Budget (excluding Contingencies)</t>
  </si>
  <si>
    <t>(0-0.5) Overlay Zoning 100 units or 50% of units 1,2, or 3 family structures</t>
  </si>
  <si>
    <t>Scope Items Excluded or Otherwise Ineligible</t>
  </si>
  <si>
    <t>(0-3) Energy Efficiency - "Green Schools"</t>
  </si>
  <si>
    <t>Third Party Funding (Ineligible)</t>
  </si>
  <si>
    <t>(0-1) Indoor Air Quality - "Green Schools"</t>
  </si>
  <si>
    <r>
      <t>Estimated Basis of Maximum Total Facilities Grant</t>
    </r>
    <r>
      <rPr>
        <vertAlign val="superscript"/>
        <sz val="12"/>
        <rFont val="Arial"/>
        <family val="2"/>
      </rPr>
      <t>1</t>
    </r>
  </si>
  <si>
    <r>
      <t>Reimbursement Rate</t>
    </r>
    <r>
      <rPr>
        <vertAlign val="superscript"/>
        <sz val="12"/>
        <rFont val="Arial"/>
        <family val="2"/>
      </rPr>
      <t>1</t>
    </r>
  </si>
  <si>
    <r>
      <t>Est. Max. Total Facilities Grant (before recovery)</t>
    </r>
    <r>
      <rPr>
        <vertAlign val="superscript"/>
        <sz val="12"/>
        <rFont val="Arial"/>
        <family val="2"/>
      </rPr>
      <t>1</t>
    </r>
  </si>
  <si>
    <t>Commissioning (Cx) Costs associated with Ineligible Building Area</t>
  </si>
  <si>
    <r>
      <t>Cx Costs associated with Ineligible Building Area</t>
    </r>
    <r>
      <rPr>
        <vertAlign val="superscript"/>
        <sz val="12"/>
        <rFont val="Arial"/>
        <family val="2"/>
      </rPr>
      <t>2</t>
    </r>
  </si>
  <si>
    <t>Building GSF:</t>
  </si>
  <si>
    <r>
      <t>Cost Recovery associated with Prior Projects</t>
    </r>
    <r>
      <rPr>
        <vertAlign val="superscript"/>
        <sz val="12"/>
        <rFont val="Arial"/>
        <family val="2"/>
      </rPr>
      <t>2</t>
    </r>
  </si>
  <si>
    <t>Cx Fee per GSF:</t>
  </si>
  <si>
    <r>
      <t>Estimated Maximum Total Facilities Grant</t>
    </r>
    <r>
      <rPr>
        <vertAlign val="superscript"/>
        <sz val="12"/>
        <rFont val="Arial"/>
        <family val="2"/>
      </rPr>
      <t>1</t>
    </r>
  </si>
  <si>
    <t>Ineligible GSF:</t>
  </si>
  <si>
    <t>Ineligible Cx Costs:</t>
  </si>
  <si>
    <t>If &gt;0 enter in Cell B128</t>
  </si>
  <si>
    <r>
      <t>Construction Contingency</t>
    </r>
    <r>
      <rPr>
        <vertAlign val="superscript"/>
        <sz val="12"/>
        <rFont val="Arial"/>
        <family val="2"/>
      </rPr>
      <t>3</t>
    </r>
  </si>
  <si>
    <r>
      <t>Ineligible Construction Contingency</t>
    </r>
    <r>
      <rPr>
        <vertAlign val="superscript"/>
        <sz val="12"/>
        <rFont val="Arial"/>
        <family val="2"/>
      </rPr>
      <t>3</t>
    </r>
  </si>
  <si>
    <r>
      <t>"Potentially Eligible" Construction Contingency</t>
    </r>
    <r>
      <rPr>
        <vertAlign val="superscript"/>
        <sz val="12"/>
        <rFont val="Arial"/>
        <family val="2"/>
      </rPr>
      <t>3</t>
    </r>
  </si>
  <si>
    <t>Cost Recovery associated with Prior Projects</t>
  </si>
  <si>
    <r>
      <t>Owner's Contingency</t>
    </r>
    <r>
      <rPr>
        <vertAlign val="superscript"/>
        <sz val="12"/>
        <rFont val="Arial"/>
        <family val="2"/>
      </rPr>
      <t>3</t>
    </r>
  </si>
  <si>
    <t>Prior Project ID Number:</t>
  </si>
  <si>
    <r>
      <t>Ineligible Owner's Contingency</t>
    </r>
    <r>
      <rPr>
        <vertAlign val="superscript"/>
        <sz val="12"/>
        <rFont val="Arial"/>
        <family val="2"/>
      </rPr>
      <t>3</t>
    </r>
  </si>
  <si>
    <t>Prior Project Total Grant:</t>
  </si>
  <si>
    <r>
      <t>"Potentially Eligible" Owner's Contingency</t>
    </r>
    <r>
      <rPr>
        <vertAlign val="superscript"/>
        <sz val="12"/>
        <rFont val="Arial"/>
        <family val="2"/>
      </rPr>
      <t>3</t>
    </r>
  </si>
  <si>
    <t>Propose School Opens:</t>
  </si>
  <si>
    <r>
      <t>Total Potentially Eligible Contingency</t>
    </r>
    <r>
      <rPr>
        <vertAlign val="superscript"/>
        <sz val="12"/>
        <rFont val="Arial"/>
        <family val="2"/>
      </rPr>
      <t>3</t>
    </r>
  </si>
  <si>
    <t>Prior Project Substantial Completion:</t>
  </si>
  <si>
    <t>Reimbursement Rate</t>
  </si>
  <si>
    <t>Beneficial use (years):</t>
  </si>
  <si>
    <r>
      <t>Potential Additional Contingency Grant Funds</t>
    </r>
    <r>
      <rPr>
        <vertAlign val="superscript"/>
        <sz val="12"/>
        <rFont val="Arial"/>
        <family val="2"/>
      </rPr>
      <t>3</t>
    </r>
  </si>
  <si>
    <t>Unused Years:</t>
  </si>
  <si>
    <t>Maximum Total Facilities Grant</t>
  </si>
  <si>
    <t>Unused Years as % of 20:</t>
  </si>
  <si>
    <t>Total Project Budget</t>
  </si>
  <si>
    <t>Prior Project Cost Recovery:</t>
  </si>
  <si>
    <t>Proposed 
Budget</t>
  </si>
  <si>
    <t>Total 
Construction Cost at 
Schematic Design</t>
  </si>
  <si>
    <t>Construction Mark-ups Costs</t>
  </si>
  <si>
    <r>
      <t>Contingencies (Design and Pricing)</t>
    </r>
    <r>
      <rPr>
        <vertAlign val="superscript"/>
        <sz val="10"/>
        <rFont val="Arial"/>
        <family val="2"/>
      </rPr>
      <t>1</t>
    </r>
  </si>
  <si>
    <r>
      <t>Escalation to Mid-Point of Construction</t>
    </r>
    <r>
      <rPr>
        <vertAlign val="superscript"/>
        <sz val="10"/>
        <rFont val="Arial"/>
        <family val="2"/>
      </rPr>
      <t>1</t>
    </r>
  </si>
  <si>
    <t>Subtotal</t>
  </si>
  <si>
    <r>
      <t>GMP Fee</t>
    </r>
    <r>
      <rPr>
        <i/>
        <vertAlign val="superscript"/>
        <sz val="10"/>
        <rFont val="Arial"/>
        <family val="2"/>
      </rPr>
      <t>1</t>
    </r>
  </si>
  <si>
    <r>
      <t>GMP Insurance</t>
    </r>
    <r>
      <rPr>
        <i/>
        <vertAlign val="superscript"/>
        <sz val="10"/>
        <rFont val="Arial"/>
        <family val="2"/>
      </rPr>
      <t>1</t>
    </r>
  </si>
  <si>
    <r>
      <t>GMP Contingency</t>
    </r>
    <r>
      <rPr>
        <i/>
        <vertAlign val="superscript"/>
        <sz val="10"/>
        <rFont val="Arial"/>
        <family val="2"/>
      </rPr>
      <t>1</t>
    </r>
  </si>
  <si>
    <r>
      <t>Division 1 - General Requirements</t>
    </r>
    <r>
      <rPr>
        <i/>
        <vertAlign val="superscript"/>
        <sz val="10"/>
        <rFont val="Arial"/>
        <family val="2"/>
      </rPr>
      <t>1</t>
    </r>
  </si>
  <si>
    <t>Division 2 - Existing Conditions</t>
  </si>
  <si>
    <t>Division 3 - Concrete</t>
  </si>
  <si>
    <t>Division 4 - Masonry</t>
  </si>
  <si>
    <t>Division 5 - Metals</t>
  </si>
  <si>
    <t>Division 6 - Woods, Plastics and Composites</t>
  </si>
  <si>
    <t>Division 7 - Thermal and Moisture Protection</t>
  </si>
  <si>
    <t>Division 8 - Openings</t>
  </si>
  <si>
    <t>Division 9 - Finishes</t>
  </si>
  <si>
    <t>Division 10 - Specialties</t>
  </si>
  <si>
    <t>Division 11 - Equipment</t>
  </si>
  <si>
    <t>Division 12 - Furnishings</t>
  </si>
  <si>
    <t>Division 13 - Special Construction</t>
  </si>
  <si>
    <t>Division 14 - Conveying Systems</t>
  </si>
  <si>
    <t>Division 21 - Fire Suppression</t>
  </si>
  <si>
    <t>Division 22 - Plumbing</t>
  </si>
  <si>
    <t>Division 23 - HVAC</t>
  </si>
  <si>
    <t>Division 25 - Integrated Automation</t>
  </si>
  <si>
    <t>Division 26 - Electrical</t>
  </si>
  <si>
    <t>Division 27 - Communications</t>
  </si>
  <si>
    <t>Division 28 - Electronic Safety and Security</t>
  </si>
  <si>
    <t>Division 31 - Earthwork</t>
  </si>
  <si>
    <t>Division 32 - Exterior Improvements</t>
  </si>
  <si>
    <t>Division 33 - Utilities</t>
  </si>
  <si>
    <r>
      <t>CSI Construction Budget {w/ mark-ups}</t>
    </r>
    <r>
      <rPr>
        <b/>
        <vertAlign val="superscript"/>
        <sz val="12"/>
        <rFont val="Arial"/>
        <family val="2"/>
      </rPr>
      <t>2</t>
    </r>
  </si>
  <si>
    <r>
      <t>Uniformat Construction Budget</t>
    </r>
    <r>
      <rPr>
        <b/>
        <vertAlign val="superscript"/>
        <sz val="12"/>
        <rFont val="Arial"/>
        <family val="2"/>
      </rPr>
      <t>2</t>
    </r>
  </si>
  <si>
    <r>
      <rPr>
        <i/>
        <vertAlign val="superscript"/>
        <sz val="10"/>
        <rFont val="Arial"/>
        <family val="2"/>
      </rPr>
      <t>1</t>
    </r>
    <r>
      <rPr>
        <i/>
        <sz val="10"/>
        <rFont val="Arial"/>
        <family val="2"/>
      </rPr>
      <t xml:space="preserve"> Markup based on Construction Cost Estimates at the conclusion of Schematic Design</t>
    </r>
  </si>
  <si>
    <r>
      <rPr>
        <i/>
        <vertAlign val="superscript"/>
        <sz val="10"/>
        <rFont val="Arial"/>
        <family val="2"/>
      </rPr>
      <t>2</t>
    </r>
    <r>
      <rPr>
        <i/>
        <sz val="10"/>
        <rFont val="Arial"/>
        <family val="2"/>
      </rPr>
      <t xml:space="preserve"> Provide Reconciled CSI Construction Cost Estimates that align with the Uniformat Estimates</t>
    </r>
  </si>
  <si>
    <t>Proposed Schedule of Alternates</t>
  </si>
  <si>
    <t>Insert District
and School Name</t>
  </si>
  <si>
    <t>Description of Item</t>
  </si>
  <si>
    <t>Ineligible Work &amp; Alternates to be included in District's Total Project Budget</t>
  </si>
  <si>
    <t>Alternates Excluded From the Total Project Budget that are to be funded through Bid Savings</t>
  </si>
  <si>
    <t>District Rationale</t>
  </si>
  <si>
    <t>Eligibility for Reimbursement</t>
  </si>
  <si>
    <t>To Be Completed by MSBA</t>
  </si>
  <si>
    <t>Total</t>
  </si>
  <si>
    <t>By signing this Total Project Budget, I hereby certify that I have read and understand the form and further certify, to the best of my knowledge and belief, that the information supplied by the District in the table above is true, accurate, and complete</t>
  </si>
  <si>
    <t>__________________________________</t>
  </si>
  <si>
    <t>By:</t>
  </si>
  <si>
    <t>Title: Chair of the School Building Committee</t>
  </si>
  <si>
    <t>Title: Chief Executive Officer</t>
  </si>
  <si>
    <t>Title: Superintendent of Schools</t>
  </si>
  <si>
    <t>Title: Chair of the School Committee</t>
  </si>
  <si>
    <t>Date: ____________________________</t>
  </si>
  <si>
    <t>Commissioning Fees by Building Area</t>
  </si>
  <si>
    <t>GSF of Facility</t>
  </si>
  <si>
    <t>Fee per GSF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</si>
</sst>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quot;$&quot;* #,##0.00_);_(&quot;$&quot;* \(#,##0.00\);_(&quot;$&quot;* &quot;-&quot;??_);_(@_)"/>
    <numFmt numFmtId="43" formatCode="_(* #,##0.00_);_(* \(#,##0.00\);_(* &quot;-&quot;??_);_(@_)"/>
    <numFmt numFmtId="164" formatCode="&quot;$&quot;#,##0"/>
    <numFmt numFmtId="165" formatCode="&quot;$&quot;#,##0.00"/>
    <numFmt numFmtId="166" formatCode="0.0000%"/>
    <numFmt numFmtId="167" formatCode="\{&quot;$&quot;#,##0\}"/>
    <numFmt numFmtId="168" formatCode="&quot;OPM Value @ &quot;0.00%"/>
    <numFmt numFmtId="169" formatCode="&quot;$&quot;#,##0&quot;/student&quot;"/>
    <numFmt numFmtId="170" formatCode="&quot;(&quot;0.0000%&quot;)&quot;"/>
    <numFmt numFmtId="171" formatCode="&quot;- &quot;&quot;$&quot;#,##0"/>
    <numFmt numFmtId="172" formatCode="&quot;Site Costs Beyond (&quot;0%&quot;) of Building Costs&quot;"/>
    <numFmt numFmtId="173" formatCode="&quot;Basic Services       &quot;&quot;$&quot;#,##0"/>
    <numFmt numFmtId="174" formatCode="&quot;)&quot;0.0000%&quot;)&quot;"/>
    <numFmt numFmtId="175" formatCode="#,##0&quot; gsf&quot;"/>
    <numFmt numFmtId="176" formatCode="&quot;Construction Contingency Cap: &quot;0.00%"/>
    <numFmt numFmtId="177" formatCode="_(* #,##0_);_(* \(#,##0\);_(* &quot;-&quot;??_);_(@_)"/>
    <numFmt numFmtId="178" formatCode="&quot;Designer Value @ &quot;0.00%"/>
    <numFmt numFmtId="179" formatCode="&quot;Owner's Contingency Cap: &quot;0.00%"/>
  </numFmts>
  <fonts count="27" x14ac:knownFonts="1">
    <font>
      <sz val="10"/>
      <name val="Arial"/>
    </font>
    <font>
      <sz val="10"/>
      <name val="Arial"/>
      <family val="2"/>
    </font>
    <font>
      <b/>
      <sz val="10"/>
      <name val="Arial"/>
      <family val="2"/>
    </font>
    <font>
      <i/>
      <sz val="10"/>
      <name val="Arial"/>
      <family val="2"/>
    </font>
    <font>
      <sz val="8"/>
      <name val="Arial"/>
      <family val="2"/>
    </font>
    <font>
      <b/>
      <sz val="14"/>
      <name val="Arial"/>
      <family val="2"/>
    </font>
    <font>
      <b/>
      <sz val="12"/>
      <name val="Arial"/>
      <family val="2"/>
    </font>
    <font>
      <sz val="12"/>
      <name val="Tahoma"/>
      <family val="2"/>
    </font>
    <font>
      <sz val="12"/>
      <name val="Arial"/>
      <family val="2"/>
    </font>
    <font>
      <b/>
      <i/>
      <sz val="12"/>
      <name val="Arial"/>
      <family val="2"/>
    </font>
    <font>
      <b/>
      <i/>
      <sz val="12"/>
      <name val="Tahoma"/>
      <family val="2"/>
    </font>
    <font>
      <sz val="10"/>
      <color indexed="22"/>
      <name val="Arial"/>
      <family val="2"/>
    </font>
    <font>
      <b/>
      <sz val="11"/>
      <name val="Arial"/>
      <family val="2"/>
    </font>
    <font>
      <b/>
      <vertAlign val="superscript"/>
      <sz val="10"/>
      <name val="Arial"/>
      <family val="2"/>
    </font>
    <font>
      <vertAlign val="superscript"/>
      <sz val="12"/>
      <name val="Arial"/>
      <family val="2"/>
    </font>
    <font>
      <b/>
      <sz val="12"/>
      <color theme="1"/>
      <name val="Arial"/>
      <family val="2"/>
    </font>
    <font>
      <b/>
      <sz val="12"/>
      <color rgb="FFFF0000"/>
      <name val="Arial"/>
      <family val="2"/>
    </font>
    <font>
      <b/>
      <sz val="10"/>
      <color theme="1"/>
      <name val="Arial"/>
      <family val="2"/>
    </font>
    <font>
      <vertAlign val="superscript"/>
      <sz val="10"/>
      <name val="Arial"/>
      <family val="2"/>
    </font>
    <font>
      <i/>
      <vertAlign val="superscript"/>
      <sz val="10"/>
      <name val="Arial"/>
      <family val="2"/>
    </font>
    <font>
      <b/>
      <vertAlign val="superscript"/>
      <sz val="12"/>
      <name val="Arial"/>
      <family val="2"/>
    </font>
    <font>
      <u/>
      <sz val="10"/>
      <name val="Arial"/>
      <family val="2"/>
    </font>
    <font>
      <sz val="9"/>
      <color rgb="FF000000"/>
      <name val="Tahoma"/>
      <family val="2"/>
    </font>
    <font>
      <u/>
      <sz val="10"/>
      <color theme="10"/>
      <name val="Arial"/>
      <family val="2"/>
    </font>
    <font>
      <sz val="9"/>
      <color indexed="81"/>
      <name val="Tahoma"/>
      <family val="2"/>
    </font>
    <font>
      <b/>
      <sz val="9"/>
      <color indexed="81"/>
      <name val="Tahoma"/>
      <family val="2"/>
    </font>
    <font>
      <b/>
      <sz val="10"/>
      <color rgb="FFFF0000"/>
      <name val="Arial"/>
      <family val="2"/>
    </font>
  </fonts>
  <fills count="9">
    <fill>
      <patternFill patternType="none"/>
    </fill>
    <fill>
      <patternFill patternType="gray125"/>
    </fill>
    <fill>
      <patternFill patternType="solid">
        <fgColor indexed="22"/>
        <bgColor indexed="64"/>
      </patternFill>
    </fill>
    <fill>
      <patternFill patternType="solid">
        <fgColor rgb="FFC0C0C0"/>
        <bgColor indexed="64"/>
      </patternFill>
    </fill>
    <fill>
      <patternFill patternType="solid">
        <fgColor theme="0" tint="-0.249977111117893"/>
        <bgColor indexed="64"/>
      </patternFill>
    </fill>
    <fill>
      <patternFill patternType="solid">
        <fgColor rgb="FFFFFF99"/>
        <bgColor indexed="64"/>
      </patternFill>
    </fill>
    <fill>
      <patternFill patternType="solid">
        <fgColor theme="8" tint="0.39997558519241921"/>
        <bgColor indexed="64"/>
      </patternFill>
    </fill>
    <fill>
      <patternFill patternType="solid">
        <fgColor rgb="FFDDDDDD"/>
        <bgColor indexed="64"/>
      </patternFill>
    </fill>
    <fill>
      <patternFill patternType="solid">
        <fgColor theme="0" tint="-0.14999847407452621"/>
        <bgColor indexed="64"/>
      </patternFill>
    </fill>
  </fills>
  <borders count="76">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55"/>
      </bottom>
      <diagonal/>
    </border>
    <border>
      <left style="medium">
        <color indexed="64"/>
      </left>
      <right/>
      <top style="medium">
        <color indexed="64"/>
      </top>
      <bottom style="medium">
        <color indexed="64"/>
      </bottom>
      <diagonal/>
    </border>
    <border>
      <left/>
      <right/>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top/>
      <bottom style="mediumDashed">
        <color indexed="64"/>
      </bottom>
      <diagonal/>
    </border>
    <border>
      <left/>
      <right style="medium">
        <color indexed="64"/>
      </right>
      <top/>
      <bottom style="mediumDashed">
        <color indexed="64"/>
      </bottom>
      <diagonal/>
    </border>
    <border>
      <left style="thin">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hair">
        <color auto="1"/>
      </left>
      <right/>
      <top style="hair">
        <color auto="1"/>
      </top>
      <bottom/>
      <diagonal/>
    </border>
    <border>
      <left style="hair">
        <color auto="1"/>
      </left>
      <right/>
      <top/>
      <bottom/>
      <diagonal/>
    </border>
    <border>
      <left/>
      <right style="hair">
        <color auto="1"/>
      </right>
      <top/>
      <bottom/>
      <diagonal/>
    </border>
    <border>
      <left/>
      <right style="hair">
        <color auto="1"/>
      </right>
      <top/>
      <bottom style="thin">
        <color indexed="64"/>
      </bottom>
      <diagonal/>
    </border>
    <border>
      <left/>
      <right/>
      <top/>
      <bottom style="hair">
        <color indexed="64"/>
      </bottom>
      <diagonal/>
    </border>
    <border>
      <left/>
      <right style="thin">
        <color indexed="64"/>
      </right>
      <top/>
      <bottom style="hair">
        <color indexed="64"/>
      </bottom>
      <diagonal/>
    </border>
    <border>
      <left/>
      <right style="hair">
        <color auto="1"/>
      </right>
      <top/>
      <bottom style="hair">
        <color auto="1"/>
      </bottom>
      <diagonal/>
    </border>
    <border>
      <left/>
      <right style="thin">
        <color indexed="64"/>
      </right>
      <top style="double">
        <color indexed="64"/>
      </top>
      <bottom/>
      <diagonal/>
    </border>
    <border>
      <left style="thin">
        <color indexed="64"/>
      </left>
      <right/>
      <top/>
      <bottom style="hair">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diagonal/>
    </border>
    <border>
      <left/>
      <right/>
      <top style="hair">
        <color auto="1"/>
      </top>
      <bottom style="hair">
        <color indexed="64"/>
      </bottom>
      <diagonal/>
    </border>
    <border>
      <left/>
      <right/>
      <top style="hair">
        <color indexed="64"/>
      </top>
      <bottom/>
      <diagonal/>
    </border>
    <border>
      <left/>
      <right style="thin">
        <color indexed="64"/>
      </right>
      <top style="hair">
        <color indexed="64"/>
      </top>
      <bottom style="hair">
        <color indexed="64"/>
      </bottom>
      <diagonal/>
    </border>
    <border>
      <left style="hair">
        <color auto="1"/>
      </left>
      <right/>
      <top/>
      <bottom style="hair">
        <color indexed="64"/>
      </bottom>
      <diagonal/>
    </border>
    <border>
      <left style="thin">
        <color indexed="64"/>
      </left>
      <right/>
      <top style="hair">
        <color indexed="64"/>
      </top>
      <bottom/>
      <diagonal/>
    </border>
    <border>
      <left style="hair">
        <color auto="1"/>
      </left>
      <right/>
      <top style="hair">
        <color indexed="64"/>
      </top>
      <bottom style="hair">
        <color indexed="64"/>
      </bottom>
      <diagonal/>
    </border>
    <border>
      <left/>
      <right/>
      <top style="double">
        <color indexed="64"/>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double">
        <color indexed="64"/>
      </top>
      <bottom/>
      <diagonal/>
    </border>
    <border>
      <left style="hair">
        <color indexed="64"/>
      </left>
      <right/>
      <top/>
      <bottom style="thin">
        <color indexed="64"/>
      </bottom>
      <diagonal/>
    </border>
    <border>
      <left/>
      <right style="hair">
        <color indexed="64"/>
      </right>
      <top style="double">
        <color indexed="64"/>
      </top>
      <bottom/>
      <diagonal/>
    </border>
    <border>
      <left style="thin">
        <color indexed="64"/>
      </left>
      <right/>
      <top style="hair">
        <color auto="1"/>
      </top>
      <bottom style="thin">
        <color indexed="64"/>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rgb="FF000000"/>
      </top>
      <bottom style="double">
        <color rgb="FF000000"/>
      </bottom>
      <diagonal/>
    </border>
    <border>
      <left style="thin">
        <color indexed="64"/>
      </left>
      <right/>
      <top style="thin">
        <color rgb="FF000000"/>
      </top>
      <bottom style="double">
        <color rgb="FF000000"/>
      </bottom>
      <diagonal/>
    </border>
    <border>
      <left/>
      <right style="thin">
        <color indexed="64"/>
      </right>
      <top style="thin">
        <color rgb="FF000000"/>
      </top>
      <bottom style="double">
        <color rgb="FF000000"/>
      </bottom>
      <diagonal/>
    </border>
    <border>
      <left style="hair">
        <color indexed="64"/>
      </left>
      <right style="hair">
        <color indexed="64"/>
      </right>
      <top style="double">
        <color indexed="64"/>
      </top>
      <bottom style="hair">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double">
        <color indexed="64"/>
      </top>
      <bottom style="hair">
        <color indexed="64"/>
      </bottom>
      <diagonal/>
    </border>
    <border>
      <left/>
      <right style="thin">
        <color indexed="64"/>
      </right>
      <top style="hair">
        <color indexed="64"/>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0" fontId="23" fillId="0" borderId="0" applyNumberFormat="0" applyFill="0" applyBorder="0" applyAlignment="0" applyProtection="0"/>
  </cellStyleXfs>
  <cellXfs count="418">
    <xf numFmtId="0" fontId="0" fillId="0" borderId="0" xfId="0"/>
    <xf numFmtId="164" fontId="0" fillId="0" borderId="0" xfId="0" applyNumberFormat="1"/>
    <xf numFmtId="0" fontId="2" fillId="0" borderId="0" xfId="0" applyFont="1"/>
    <xf numFmtId="0" fontId="2" fillId="0" borderId="3" xfId="0" applyFont="1" applyBorder="1" applyAlignment="1">
      <alignment horizontal="center" wrapText="1"/>
    </xf>
    <xf numFmtId="0" fontId="2" fillId="0" borderId="4" xfId="0" applyFont="1" applyBorder="1" applyAlignment="1">
      <alignment horizontal="center" wrapText="1"/>
    </xf>
    <xf numFmtId="0" fontId="7" fillId="0" borderId="0" xfId="0" applyFont="1" applyAlignment="1">
      <alignment horizontal="right" vertical="center"/>
    </xf>
    <xf numFmtId="0" fontId="8" fillId="0" borderId="0" xfId="0" applyFont="1" applyAlignment="1">
      <alignment horizontal="right" vertical="center"/>
    </xf>
    <xf numFmtId="164" fontId="10" fillId="0" borderId="0" xfId="0" applyNumberFormat="1" applyFont="1" applyAlignment="1">
      <alignment vertical="center"/>
    </xf>
    <xf numFmtId="0" fontId="2" fillId="0" borderId="8" xfId="0" applyFont="1" applyBorder="1" applyAlignment="1">
      <alignment wrapText="1"/>
    </xf>
    <xf numFmtId="0" fontId="3" fillId="0" borderId="8" xfId="0" applyFont="1" applyBorder="1" applyAlignment="1">
      <alignment horizontal="left"/>
    </xf>
    <xf numFmtId="0" fontId="2" fillId="2" borderId="8" xfId="0" applyFont="1" applyFill="1" applyBorder="1" applyAlignment="1">
      <alignment wrapText="1"/>
    </xf>
    <xf numFmtId="0" fontId="6" fillId="0" borderId="8" xfId="0" applyFont="1" applyBorder="1" applyAlignment="1">
      <alignment horizontal="left"/>
    </xf>
    <xf numFmtId="0" fontId="6" fillId="0" borderId="8" xfId="0" applyFont="1" applyBorder="1" applyAlignment="1">
      <alignment horizontal="left" wrapText="1"/>
    </xf>
    <xf numFmtId="164" fontId="2" fillId="2" borderId="2" xfId="0" applyNumberFormat="1" applyFont="1" applyFill="1" applyBorder="1" applyAlignment="1">
      <alignment horizontal="right"/>
    </xf>
    <xf numFmtId="0" fontId="5" fillId="0" borderId="0" xfId="0" applyFont="1" applyAlignment="1">
      <alignment horizontal="right" vertical="center"/>
    </xf>
    <xf numFmtId="164" fontId="2" fillId="0" borderId="0" xfId="0" applyNumberFormat="1" applyFont="1"/>
    <xf numFmtId="0" fontId="6" fillId="0" borderId="0" xfId="0" applyFont="1" applyAlignment="1">
      <alignment vertical="center" wrapText="1"/>
    </xf>
    <xf numFmtId="0" fontId="3" fillId="0" borderId="0" xfId="0" applyFont="1"/>
    <xf numFmtId="0" fontId="3" fillId="0" borderId="0" xfId="0" applyFont="1" applyAlignment="1">
      <alignment horizontal="left"/>
    </xf>
    <xf numFmtId="164" fontId="2" fillId="0" borderId="0" xfId="0" applyNumberFormat="1" applyFont="1" applyAlignment="1">
      <alignment horizontal="right"/>
    </xf>
    <xf numFmtId="164" fontId="6" fillId="0" borderId="0" xfId="0" applyNumberFormat="1" applyFont="1"/>
    <xf numFmtId="164" fontId="2" fillId="0" borderId="23" xfId="0" applyNumberFormat="1" applyFont="1" applyBorder="1" applyAlignment="1">
      <alignment horizontal="center" wrapText="1"/>
    </xf>
    <xf numFmtId="164" fontId="9" fillId="0" borderId="0" xfId="0" applyNumberFormat="1" applyFont="1" applyAlignment="1">
      <alignment horizontal="left" vertical="center"/>
    </xf>
    <xf numFmtId="0" fontId="2" fillId="0" borderId="24" xfId="0" applyFont="1" applyBorder="1" applyAlignment="1">
      <alignment horizontal="center" wrapText="1"/>
    </xf>
    <xf numFmtId="164" fontId="2" fillId="2" borderId="6" xfId="0" applyNumberFormat="1" applyFont="1" applyFill="1" applyBorder="1"/>
    <xf numFmtId="164" fontId="9" fillId="0" borderId="0" xfId="0" applyNumberFormat="1" applyFont="1" applyAlignment="1">
      <alignment horizontal="right" vertical="center"/>
    </xf>
    <xf numFmtId="0" fontId="6" fillId="0" borderId="0" xfId="0" applyFont="1" applyAlignment="1">
      <alignment horizontal="right" vertical="center"/>
    </xf>
    <xf numFmtId="164" fontId="6" fillId="0" borderId="0" xfId="0" applyNumberFormat="1" applyFont="1" applyAlignment="1">
      <alignment horizontal="right" vertical="center"/>
    </xf>
    <xf numFmtId="164" fontId="8" fillId="0" borderId="0" xfId="0" applyNumberFormat="1" applyFont="1" applyAlignment="1">
      <alignment vertical="center"/>
    </xf>
    <xf numFmtId="164" fontId="8" fillId="0" borderId="0" xfId="0" applyNumberFormat="1" applyFont="1" applyAlignment="1">
      <alignment horizontal="right" vertical="center"/>
    </xf>
    <xf numFmtId="10" fontId="8" fillId="0" borderId="0" xfId="0" applyNumberFormat="1" applyFont="1" applyAlignment="1">
      <alignment vertical="center"/>
    </xf>
    <xf numFmtId="164" fontId="8" fillId="0" borderId="0" xfId="0" applyNumberFormat="1" applyFont="1" applyAlignment="1">
      <alignment horizontal="left" vertical="center"/>
    </xf>
    <xf numFmtId="0" fontId="8" fillId="0" borderId="0" xfId="0" applyFont="1" applyAlignment="1">
      <alignment horizontal="left" vertical="center"/>
    </xf>
    <xf numFmtId="0" fontId="6" fillId="0" borderId="0" xfId="0" applyFont="1" applyAlignment="1">
      <alignment horizontal="centerContinuous" vertical="center"/>
    </xf>
    <xf numFmtId="0" fontId="12" fillId="0" borderId="20" xfId="0" applyFont="1" applyBorder="1" applyAlignment="1">
      <alignment wrapText="1"/>
    </xf>
    <xf numFmtId="164" fontId="12" fillId="0" borderId="3" xfId="0" applyNumberFormat="1" applyFont="1" applyBorder="1" applyAlignment="1">
      <alignment horizontal="center" vertical="center" wrapText="1"/>
    </xf>
    <xf numFmtId="164" fontId="12" fillId="0" borderId="23" xfId="0" applyNumberFormat="1" applyFont="1" applyBorder="1" applyAlignment="1">
      <alignment horizontal="center" vertical="center" wrapText="1"/>
    </xf>
    <xf numFmtId="164" fontId="12" fillId="0" borderId="13" xfId="0" applyNumberFormat="1" applyFont="1" applyBorder="1" applyAlignment="1">
      <alignment horizontal="center" wrapText="1"/>
    </xf>
    <xf numFmtId="164" fontId="12" fillId="0" borderId="33" xfId="0" applyNumberFormat="1" applyFont="1" applyBorder="1" applyAlignment="1">
      <alignment horizontal="center" wrapText="1"/>
    </xf>
    <xf numFmtId="0" fontId="0" fillId="0" borderId="0" xfId="0" applyAlignment="1">
      <alignment horizontal="left" indent="1"/>
    </xf>
    <xf numFmtId="0" fontId="6" fillId="0" borderId="15" xfId="0" applyFont="1" applyBorder="1" applyAlignment="1">
      <alignment horizontal="right" vertical="center"/>
    </xf>
    <xf numFmtId="164" fontId="8" fillId="0" borderId="25" xfId="0" applyNumberFormat="1" applyFont="1" applyBorder="1" applyAlignment="1">
      <alignment horizontal="center" vertical="center"/>
    </xf>
    <xf numFmtId="164" fontId="6" fillId="0" borderId="15" xfId="0" applyNumberFormat="1" applyFont="1" applyBorder="1" applyAlignment="1">
      <alignment horizontal="right" vertical="center"/>
    </xf>
    <xf numFmtId="0" fontId="1" fillId="0" borderId="21" xfId="0" applyFont="1" applyBorder="1" applyAlignment="1">
      <alignment horizontal="left"/>
    </xf>
    <xf numFmtId="0" fontId="1" fillId="0" borderId="8" xfId="0" applyFont="1" applyBorder="1" applyAlignment="1">
      <alignment wrapText="1"/>
    </xf>
    <xf numFmtId="0" fontId="1" fillId="0" borderId="8" xfId="0" applyFont="1" applyBorder="1" applyAlignment="1">
      <alignment horizontal="left"/>
    </xf>
    <xf numFmtId="164" fontId="6" fillId="0" borderId="30" xfId="0" applyNumberFormat="1" applyFont="1" applyBorder="1" applyAlignment="1">
      <alignment horizontal="right"/>
    </xf>
    <xf numFmtId="0" fontId="12" fillId="0" borderId="0" xfId="0" applyFont="1" applyAlignment="1">
      <alignment horizontal="right" vertical="center"/>
    </xf>
    <xf numFmtId="164" fontId="1" fillId="4" borderId="2" xfId="0" applyNumberFormat="1" applyFont="1" applyFill="1" applyBorder="1" applyAlignment="1">
      <alignment horizontal="right" wrapText="1"/>
    </xf>
    <xf numFmtId="164" fontId="1" fillId="4" borderId="2" xfId="0" applyNumberFormat="1" applyFont="1" applyFill="1" applyBorder="1" applyAlignment="1">
      <alignment wrapText="1"/>
    </xf>
    <xf numFmtId="0" fontId="1" fillId="4" borderId="8" xfId="0" applyFont="1" applyFill="1" applyBorder="1" applyAlignment="1">
      <alignment wrapText="1"/>
    </xf>
    <xf numFmtId="164" fontId="2" fillId="4" borderId="2" xfId="0" applyNumberFormat="1" applyFont="1" applyFill="1" applyBorder="1" applyAlignment="1">
      <alignment horizontal="right"/>
    </xf>
    <xf numFmtId="164" fontId="2" fillId="4" borderId="2" xfId="0" applyNumberFormat="1" applyFont="1" applyFill="1" applyBorder="1"/>
    <xf numFmtId="164" fontId="1" fillId="4" borderId="2" xfId="0" applyNumberFormat="1" applyFont="1" applyFill="1" applyBorder="1" applyAlignment="1">
      <alignment horizontal="right"/>
    </xf>
    <xf numFmtId="0" fontId="1" fillId="2" borderId="8" xfId="0" applyFont="1" applyFill="1" applyBorder="1" applyAlignment="1">
      <alignment horizontal="left"/>
    </xf>
    <xf numFmtId="164" fontId="1" fillId="0" borderId="1" xfId="0" applyNumberFormat="1" applyFont="1" applyBorder="1" applyAlignment="1">
      <alignment horizontal="left"/>
    </xf>
    <xf numFmtId="0" fontId="8" fillId="0" borderId="14" xfId="0" applyFont="1" applyBorder="1" applyAlignment="1">
      <alignment horizontal="right"/>
    </xf>
    <xf numFmtId="0" fontId="8" fillId="0" borderId="12" xfId="0" applyFont="1" applyBorder="1" applyAlignment="1">
      <alignment horizontal="right"/>
    </xf>
    <xf numFmtId="0" fontId="8" fillId="0" borderId="28" xfId="0" applyFont="1" applyBorder="1" applyAlignment="1">
      <alignment horizontal="right"/>
    </xf>
    <xf numFmtId="0" fontId="6" fillId="0" borderId="14" xfId="0" applyFont="1" applyBorder="1" applyAlignment="1">
      <alignment horizontal="left"/>
    </xf>
    <xf numFmtId="0" fontId="1" fillId="0" borderId="1" xfId="0" applyFont="1" applyBorder="1" applyAlignment="1">
      <alignment horizontal="left"/>
    </xf>
    <xf numFmtId="0" fontId="1" fillId="0" borderId="1" xfId="0" applyFont="1" applyBorder="1" applyAlignment="1">
      <alignment wrapText="1"/>
    </xf>
    <xf numFmtId="0" fontId="1" fillId="0" borderId="0" xfId="0" applyFont="1" applyAlignment="1">
      <alignment vertical="center"/>
    </xf>
    <xf numFmtId="164" fontId="1" fillId="0" borderId="9" xfId="0" applyNumberFormat="1" applyFont="1" applyBorder="1" applyAlignment="1">
      <alignment horizontal="left"/>
    </xf>
    <xf numFmtId="164" fontId="2" fillId="2" borderId="32" xfId="0" applyNumberFormat="1" applyFont="1" applyFill="1" applyBorder="1" applyAlignment="1">
      <alignment horizontal="right"/>
    </xf>
    <xf numFmtId="0" fontId="1" fillId="0" borderId="0" xfId="0" applyFont="1" applyAlignment="1">
      <alignment horizontal="right"/>
    </xf>
    <xf numFmtId="0" fontId="1" fillId="0" borderId="0" xfId="0" applyFont="1"/>
    <xf numFmtId="164" fontId="1" fillId="0" borderId="0" xfId="0" applyNumberFormat="1" applyFont="1"/>
    <xf numFmtId="10" fontId="8" fillId="0" borderId="0" xfId="4" applyNumberFormat="1" applyFont="1" applyFill="1" applyBorder="1" applyAlignment="1">
      <alignment horizontal="right" vertical="center"/>
    </xf>
    <xf numFmtId="164" fontId="1" fillId="0" borderId="0" xfId="0" applyNumberFormat="1" applyFont="1" applyAlignment="1">
      <alignment vertical="center"/>
    </xf>
    <xf numFmtId="164" fontId="1" fillId="5" borderId="2" xfId="0" applyNumberFormat="1" applyFont="1" applyFill="1" applyBorder="1" applyAlignment="1">
      <alignment horizontal="right" wrapText="1"/>
    </xf>
    <xf numFmtId="164" fontId="2" fillId="0" borderId="2" xfId="0" applyNumberFormat="1" applyFont="1" applyBorder="1" applyAlignment="1">
      <alignment horizontal="right"/>
    </xf>
    <xf numFmtId="164" fontId="2" fillId="0" borderId="5" xfId="0" applyNumberFormat="1" applyFont="1" applyBorder="1"/>
    <xf numFmtId="164" fontId="2" fillId="0" borderId="2" xfId="0" applyNumberFormat="1" applyFont="1" applyBorder="1"/>
    <xf numFmtId="164" fontId="1" fillId="0" borderId="11" xfId="0" applyNumberFormat="1" applyFont="1" applyBorder="1"/>
    <xf numFmtId="2" fontId="1" fillId="0" borderId="35" xfId="0" applyNumberFormat="1" applyFont="1" applyBorder="1" applyAlignment="1">
      <alignment horizontal="right" vertical="center"/>
    </xf>
    <xf numFmtId="2" fontId="2" fillId="0" borderId="0" xfId="0" applyNumberFormat="1" applyFont="1" applyAlignment="1">
      <alignment horizontal="right" vertical="center" wrapText="1"/>
    </xf>
    <xf numFmtId="0" fontId="2" fillId="0" borderId="0" xfId="0" applyFont="1" applyAlignment="1">
      <alignment horizontal="left" vertical="center"/>
    </xf>
    <xf numFmtId="2" fontId="1" fillId="0" borderId="0" xfId="0" applyNumberFormat="1" applyFont="1" applyAlignment="1">
      <alignment horizontal="right" vertical="center" wrapText="1"/>
    </xf>
    <xf numFmtId="2" fontId="1" fillId="0" borderId="35" xfId="0" applyNumberFormat="1" applyFont="1" applyBorder="1" applyAlignment="1">
      <alignment horizontal="right" vertical="center" wrapText="1"/>
    </xf>
    <xf numFmtId="2" fontId="1" fillId="0" borderId="0" xfId="0" applyNumberFormat="1" applyFont="1" applyAlignment="1">
      <alignment horizontal="right" vertical="center"/>
    </xf>
    <xf numFmtId="165" fontId="0" fillId="0" borderId="0" xfId="0" applyNumberFormat="1"/>
    <xf numFmtId="164" fontId="2" fillId="0" borderId="2" xfId="0" applyNumberFormat="1" applyFont="1" applyBorder="1" applyAlignment="1">
      <alignment horizontal="right" wrapText="1"/>
    </xf>
    <xf numFmtId="164" fontId="2" fillId="0" borderId="2" xfId="0" applyNumberFormat="1" applyFont="1" applyBorder="1" applyAlignment="1">
      <alignment wrapText="1"/>
    </xf>
    <xf numFmtId="164" fontId="1" fillId="5" borderId="2" xfId="0" applyNumberFormat="1" applyFont="1" applyFill="1" applyBorder="1" applyAlignment="1">
      <alignment horizontal="right"/>
    </xf>
    <xf numFmtId="164" fontId="1" fillId="0" borderId="2" xfId="0" applyNumberFormat="1" applyFont="1" applyBorder="1" applyAlignment="1">
      <alignment horizontal="right"/>
    </xf>
    <xf numFmtId="164" fontId="2" fillId="0" borderId="19" xfId="0" applyNumberFormat="1" applyFont="1" applyBorder="1"/>
    <xf numFmtId="164" fontId="2" fillId="0" borderId="6" xfId="0" applyNumberFormat="1" applyFont="1" applyBorder="1" applyAlignment="1">
      <alignment horizontal="right"/>
    </xf>
    <xf numFmtId="164" fontId="8" fillId="5" borderId="26" xfId="0" applyNumberFormat="1" applyFont="1" applyFill="1" applyBorder="1" applyAlignment="1">
      <alignment horizontal="right" vertical="center"/>
    </xf>
    <xf numFmtId="0" fontId="15" fillId="0" borderId="0" xfId="0" applyFont="1" applyAlignment="1">
      <alignment vertical="center" wrapText="1"/>
    </xf>
    <xf numFmtId="0" fontId="2" fillId="0" borderId="10" xfId="0" applyFont="1" applyBorder="1" applyAlignment="1">
      <alignment horizontal="center" vertical="center" wrapText="1"/>
    </xf>
    <xf numFmtId="0" fontId="17" fillId="0" borderId="30" xfId="0" applyFont="1" applyBorder="1" applyAlignment="1">
      <alignment horizontal="center" vertical="center" wrapText="1"/>
    </xf>
    <xf numFmtId="164" fontId="2" fillId="0" borderId="6" xfId="0" applyNumberFormat="1" applyFont="1" applyBorder="1" applyAlignment="1">
      <alignment vertical="center"/>
    </xf>
    <xf numFmtId="0" fontId="2" fillId="2" borderId="8" xfId="0" applyFont="1" applyFill="1" applyBorder="1" applyAlignment="1">
      <alignment horizontal="left"/>
    </xf>
    <xf numFmtId="0" fontId="1" fillId="2" borderId="6" xfId="0" applyFont="1" applyFill="1" applyBorder="1"/>
    <xf numFmtId="164" fontId="1" fillId="0" borderId="8" xfId="0" applyNumberFormat="1" applyFont="1" applyBorder="1" applyAlignment="1">
      <alignment horizontal="left" vertical="center"/>
    </xf>
    <xf numFmtId="0" fontId="6" fillId="0" borderId="8" xfId="0" applyFont="1" applyBorder="1" applyAlignment="1">
      <alignment horizontal="left" vertical="center"/>
    </xf>
    <xf numFmtId="0" fontId="6" fillId="0" borderId="0" xfId="0" applyFont="1" applyAlignment="1">
      <alignment horizontal="right"/>
    </xf>
    <xf numFmtId="164" fontId="1" fillId="0" borderId="2" xfId="0" applyNumberFormat="1" applyFont="1" applyBorder="1" applyAlignment="1">
      <alignment horizontal="right" wrapText="1"/>
    </xf>
    <xf numFmtId="0" fontId="2" fillId="0" borderId="18" xfId="0" applyFont="1" applyBorder="1" applyAlignment="1">
      <alignment horizontal="center" vertical="center" wrapText="1"/>
    </xf>
    <xf numFmtId="0" fontId="1" fillId="2" borderId="5" xfId="0" applyFont="1" applyFill="1" applyBorder="1" applyAlignment="1">
      <alignment horizontal="left"/>
    </xf>
    <xf numFmtId="164" fontId="11" fillId="2" borderId="5" xfId="0" applyNumberFormat="1" applyFont="1" applyFill="1" applyBorder="1" applyAlignment="1">
      <alignment vertical="center"/>
    </xf>
    <xf numFmtId="0" fontId="6" fillId="0" borderId="21" xfId="0" applyFont="1" applyBorder="1" applyAlignment="1">
      <alignment horizontal="left" vertical="center"/>
    </xf>
    <xf numFmtId="164" fontId="11" fillId="2" borderId="27" xfId="0" applyNumberFormat="1" applyFont="1" applyFill="1" applyBorder="1" applyAlignment="1">
      <alignment vertical="center"/>
    </xf>
    <xf numFmtId="164" fontId="2" fillId="0" borderId="22" xfId="0" applyNumberFormat="1" applyFont="1" applyBorder="1" applyAlignment="1">
      <alignment horizontal="right" vertical="center"/>
    </xf>
    <xf numFmtId="167" fontId="2" fillId="0" borderId="5" xfId="0" applyNumberFormat="1" applyFont="1" applyBorder="1" applyAlignment="1">
      <alignment horizontal="right" vertical="center"/>
    </xf>
    <xf numFmtId="164" fontId="3" fillId="0" borderId="8" xfId="0" applyNumberFormat="1" applyFont="1" applyBorder="1" applyAlignment="1">
      <alignment horizontal="left" vertical="center"/>
    </xf>
    <xf numFmtId="0" fontId="6" fillId="0" borderId="8" xfId="0" applyFont="1" applyBorder="1" applyAlignment="1">
      <alignment horizontal="right" vertical="center"/>
    </xf>
    <xf numFmtId="164" fontId="2" fillId="2" borderId="8" xfId="0" applyNumberFormat="1" applyFont="1" applyFill="1" applyBorder="1" applyAlignment="1">
      <alignment horizontal="right"/>
    </xf>
    <xf numFmtId="164" fontId="6" fillId="0" borderId="18" xfId="0" applyNumberFormat="1" applyFont="1" applyBorder="1" applyAlignment="1">
      <alignment horizontal="right"/>
    </xf>
    <xf numFmtId="0" fontId="21" fillId="0" borderId="36" xfId="0" applyFont="1" applyBorder="1" applyAlignment="1">
      <alignment horizontal="right"/>
    </xf>
    <xf numFmtId="0" fontId="6" fillId="0" borderId="8" xfId="0" applyFont="1" applyBorder="1" applyAlignment="1">
      <alignment vertical="center" wrapText="1"/>
    </xf>
    <xf numFmtId="14" fontId="1" fillId="0" borderId="0" xfId="0" applyNumberFormat="1" applyFont="1" applyAlignment="1">
      <alignment horizontal="right" vertical="center"/>
    </xf>
    <xf numFmtId="164" fontId="2" fillId="0" borderId="6" xfId="0" applyNumberFormat="1" applyFont="1" applyBorder="1" applyAlignment="1">
      <alignment wrapText="1"/>
    </xf>
    <xf numFmtId="0" fontId="6" fillId="0" borderId="8" xfId="0" applyFont="1" applyBorder="1" applyAlignment="1">
      <alignment horizontal="left" vertical="center" wrapText="1"/>
    </xf>
    <xf numFmtId="0" fontId="6" fillId="0" borderId="10" xfId="0" applyFont="1" applyBorder="1"/>
    <xf numFmtId="166" fontId="1" fillId="0" borderId="0" xfId="0" applyNumberFormat="1" applyFont="1"/>
    <xf numFmtId="166" fontId="1" fillId="0" borderId="11" xfId="0" applyNumberFormat="1" applyFont="1" applyBorder="1"/>
    <xf numFmtId="0" fontId="21" fillId="0" borderId="50" xfId="0" applyFont="1" applyBorder="1" applyAlignment="1">
      <alignment horizontal="right"/>
    </xf>
    <xf numFmtId="2" fontId="21" fillId="0" borderId="50" xfId="0" applyNumberFormat="1" applyFont="1" applyBorder="1" applyAlignment="1">
      <alignment horizontal="center" vertical="center"/>
    </xf>
    <xf numFmtId="3" fontId="8" fillId="5" borderId="26" xfId="1" applyNumberFormat="1" applyFont="1" applyFill="1" applyBorder="1" applyAlignment="1">
      <alignment horizontal="right" vertical="center"/>
    </xf>
    <xf numFmtId="3" fontId="8" fillId="5" borderId="29" xfId="1" applyNumberFormat="1" applyFont="1" applyFill="1" applyBorder="1" applyAlignment="1">
      <alignment horizontal="right" vertical="center"/>
    </xf>
    <xf numFmtId="164" fontId="8" fillId="0" borderId="26" xfId="0" applyNumberFormat="1" applyFont="1" applyBorder="1" applyAlignment="1">
      <alignment horizontal="right" vertical="center"/>
    </xf>
    <xf numFmtId="171" fontId="8" fillId="5" borderId="26" xfId="0" applyNumberFormat="1" applyFont="1" applyFill="1" applyBorder="1" applyAlignment="1">
      <alignment horizontal="right" vertical="center"/>
    </xf>
    <xf numFmtId="10" fontId="8" fillId="0" borderId="26" xfId="4" applyNumberFormat="1" applyFont="1" applyFill="1" applyBorder="1" applyAlignment="1">
      <alignment horizontal="right" vertical="center"/>
    </xf>
    <xf numFmtId="164" fontId="8" fillId="5" borderId="25" xfId="0" applyNumberFormat="1" applyFont="1" applyFill="1" applyBorder="1" applyAlignment="1">
      <alignment horizontal="right" vertical="center"/>
    </xf>
    <xf numFmtId="171" fontId="8" fillId="0" borderId="26" xfId="0" applyNumberFormat="1" applyFont="1" applyBorder="1" applyAlignment="1">
      <alignment horizontal="right" vertical="center"/>
    </xf>
    <xf numFmtId="2" fontId="2" fillId="5" borderId="34" xfId="0" applyNumberFormat="1" applyFont="1" applyFill="1" applyBorder="1" applyAlignment="1">
      <alignment horizontal="right" vertical="center"/>
    </xf>
    <xf numFmtId="2" fontId="1" fillId="5" borderId="0" xfId="0" applyNumberFormat="1" applyFont="1" applyFill="1" applyAlignment="1">
      <alignment horizontal="right" vertical="center"/>
    </xf>
    <xf numFmtId="164" fontId="1" fillId="0" borderId="36" xfId="0" applyNumberFormat="1" applyFont="1" applyBorder="1" applyAlignment="1">
      <alignment horizontal="right"/>
    </xf>
    <xf numFmtId="3" fontId="1" fillId="0" borderId="55" xfId="0" applyNumberFormat="1" applyFont="1" applyBorder="1" applyAlignment="1">
      <alignment horizontal="right"/>
    </xf>
    <xf numFmtId="164" fontId="1" fillId="5" borderId="2" xfId="0" applyNumberFormat="1" applyFont="1" applyFill="1" applyBorder="1"/>
    <xf numFmtId="2" fontId="21" fillId="0" borderId="0" xfId="0" applyNumberFormat="1" applyFont="1" applyAlignment="1">
      <alignment horizontal="center" vertical="center"/>
    </xf>
    <xf numFmtId="2" fontId="1" fillId="5" borderId="35" xfId="0" applyNumberFormat="1" applyFont="1" applyFill="1" applyBorder="1" applyAlignment="1">
      <alignment horizontal="right" vertical="center"/>
    </xf>
    <xf numFmtId="0" fontId="1" fillId="2" borderId="1" xfId="0" applyFont="1" applyFill="1" applyBorder="1" applyAlignment="1">
      <alignment wrapText="1"/>
    </xf>
    <xf numFmtId="164" fontId="1" fillId="2" borderId="7" xfId="0" applyNumberFormat="1" applyFont="1" applyFill="1" applyBorder="1" applyAlignment="1">
      <alignment horizontal="right" wrapText="1"/>
    </xf>
    <xf numFmtId="164" fontId="1" fillId="2" borderId="2" xfId="0" applyNumberFormat="1" applyFont="1" applyFill="1" applyBorder="1" applyAlignment="1">
      <alignment wrapText="1"/>
    </xf>
    <xf numFmtId="164" fontId="1" fillId="2" borderId="6" xfId="0" applyNumberFormat="1" applyFont="1" applyFill="1" applyBorder="1" applyAlignment="1">
      <alignment wrapText="1"/>
    </xf>
    <xf numFmtId="0" fontId="1" fillId="2" borderId="5" xfId="0" applyFont="1" applyFill="1" applyBorder="1" applyAlignment="1">
      <alignment horizontal="center" wrapText="1"/>
    </xf>
    <xf numFmtId="164" fontId="1" fillId="5" borderId="2" xfId="0" applyNumberFormat="1" applyFont="1" applyFill="1" applyBorder="1" applyAlignment="1">
      <alignment wrapText="1"/>
    </xf>
    <xf numFmtId="164" fontId="1" fillId="0" borderId="6" xfId="0" applyNumberFormat="1" applyFont="1" applyBorder="1" applyAlignment="1">
      <alignment wrapText="1"/>
    </xf>
    <xf numFmtId="164" fontId="1" fillId="2" borderId="5" xfId="0" applyNumberFormat="1" applyFont="1" applyFill="1" applyBorder="1" applyAlignment="1">
      <alignment horizontal="right" wrapText="1"/>
    </xf>
    <xf numFmtId="164" fontId="1" fillId="2" borderId="2" xfId="0" applyNumberFormat="1" applyFont="1" applyFill="1" applyBorder="1" applyAlignment="1">
      <alignment horizontal="right"/>
    </xf>
    <xf numFmtId="164" fontId="1" fillId="3" borderId="5" xfId="0" applyNumberFormat="1" applyFont="1" applyFill="1" applyBorder="1" applyAlignment="1">
      <alignment horizontal="right" wrapText="1"/>
    </xf>
    <xf numFmtId="0" fontId="1" fillId="3" borderId="5" xfId="0" applyFont="1" applyFill="1" applyBorder="1"/>
    <xf numFmtId="164" fontId="1" fillId="2" borderId="2" xfId="0" applyNumberFormat="1" applyFont="1" applyFill="1" applyBorder="1" applyAlignment="1">
      <alignment horizontal="right" wrapText="1"/>
    </xf>
    <xf numFmtId="0" fontId="1" fillId="2" borderId="8" xfId="0" applyFont="1" applyFill="1" applyBorder="1" applyAlignment="1">
      <alignment wrapText="1"/>
    </xf>
    <xf numFmtId="0" fontId="1" fillId="2" borderId="2" xfId="0" applyFont="1" applyFill="1" applyBorder="1" applyAlignment="1">
      <alignment horizontal="right"/>
    </xf>
    <xf numFmtId="164" fontId="1" fillId="2" borderId="2" xfId="0" applyNumberFormat="1" applyFont="1" applyFill="1" applyBorder="1"/>
    <xf numFmtId="164" fontId="1" fillId="2" borderId="6" xfId="0" applyNumberFormat="1" applyFont="1" applyFill="1" applyBorder="1"/>
    <xf numFmtId="0" fontId="1" fillId="2" borderId="5" xfId="0" applyFont="1" applyFill="1" applyBorder="1"/>
    <xf numFmtId="164" fontId="1" fillId="4" borderId="1" xfId="0" applyNumberFormat="1" applyFont="1" applyFill="1" applyBorder="1"/>
    <xf numFmtId="164" fontId="1" fillId="4" borderId="1" xfId="0" applyNumberFormat="1" applyFont="1" applyFill="1" applyBorder="1" applyAlignment="1">
      <alignment horizontal="left"/>
    </xf>
    <xf numFmtId="164" fontId="1" fillId="4" borderId="2" xfId="0" applyNumberFormat="1" applyFont="1" applyFill="1" applyBorder="1"/>
    <xf numFmtId="164" fontId="1" fillId="2" borderId="32" xfId="0" applyNumberFormat="1" applyFont="1" applyFill="1" applyBorder="1" applyAlignment="1">
      <alignment wrapText="1"/>
    </xf>
    <xf numFmtId="164" fontId="1" fillId="2" borderId="19" xfId="0" applyNumberFormat="1" applyFont="1" applyFill="1" applyBorder="1" applyAlignment="1">
      <alignment horizontal="right" wrapText="1"/>
    </xf>
    <xf numFmtId="0" fontId="1" fillId="2" borderId="27" xfId="0" applyFont="1" applyFill="1" applyBorder="1" applyAlignment="1">
      <alignment horizontal="right"/>
    </xf>
    <xf numFmtId="164" fontId="1" fillId="0" borderId="27" xfId="0" applyNumberFormat="1" applyFont="1" applyBorder="1" applyAlignment="1">
      <alignment horizontal="right"/>
    </xf>
    <xf numFmtId="2" fontId="8" fillId="5" borderId="0" xfId="0" applyNumberFormat="1" applyFont="1" applyFill="1" applyAlignment="1">
      <alignment horizontal="right" vertical="center"/>
    </xf>
    <xf numFmtId="2" fontId="8" fillId="0" borderId="0" xfId="0" applyNumberFormat="1" applyFont="1" applyAlignment="1">
      <alignment horizontal="right" vertical="center"/>
    </xf>
    <xf numFmtId="0" fontId="8" fillId="0" borderId="16" xfId="0" applyFont="1" applyBorder="1" applyAlignment="1">
      <alignment horizontal="right"/>
    </xf>
    <xf numFmtId="164" fontId="8" fillId="0" borderId="31" xfId="0" applyNumberFormat="1" applyFont="1" applyBorder="1" applyAlignment="1">
      <alignment horizontal="right" vertical="center"/>
    </xf>
    <xf numFmtId="0" fontId="4" fillId="0" borderId="0" xfId="0" applyFont="1" applyAlignment="1">
      <alignment horizontal="left" vertical="top" wrapText="1"/>
    </xf>
    <xf numFmtId="164" fontId="8" fillId="0" borderId="15" xfId="0" applyNumberFormat="1" applyFont="1" applyBorder="1" applyAlignment="1">
      <alignment horizontal="right" vertical="center"/>
    </xf>
    <xf numFmtId="164" fontId="1" fillId="0" borderId="6" xfId="0" applyNumberFormat="1" applyFont="1" applyBorder="1" applyAlignment="1">
      <alignment horizontal="right" wrapText="1"/>
    </xf>
    <xf numFmtId="164" fontId="1" fillId="4" borderId="5" xfId="0" applyNumberFormat="1" applyFont="1" applyFill="1" applyBorder="1" applyAlignment="1">
      <alignment horizontal="right" wrapText="1"/>
    </xf>
    <xf numFmtId="164" fontId="1" fillId="0" borderId="5" xfId="0" applyNumberFormat="1" applyFont="1" applyBorder="1" applyAlignment="1">
      <alignment horizontal="right" wrapText="1"/>
    </xf>
    <xf numFmtId="164" fontId="1" fillId="0" borderId="2" xfId="0" applyNumberFormat="1" applyFont="1" applyBorder="1" applyAlignment="1">
      <alignment horizontal="right" vertical="center" wrapText="1"/>
    </xf>
    <xf numFmtId="164" fontId="1" fillId="0" borderId="5" xfId="0" applyNumberFormat="1" applyFont="1" applyBorder="1" applyAlignment="1">
      <alignment horizontal="right" vertical="center" wrapText="1"/>
    </xf>
    <xf numFmtId="164" fontId="1" fillId="5" borderId="2" xfId="0" applyNumberFormat="1" applyFont="1" applyFill="1" applyBorder="1" applyAlignment="1">
      <alignment horizontal="right" vertical="center" wrapText="1"/>
    </xf>
    <xf numFmtId="0" fontId="1" fillId="0" borderId="0" xfId="0" applyFont="1" applyAlignment="1">
      <alignment vertical="center" wrapText="1"/>
    </xf>
    <xf numFmtId="0" fontId="1" fillId="0" borderId="0" xfId="0" applyFont="1" applyAlignment="1">
      <alignment horizontal="left"/>
    </xf>
    <xf numFmtId="0" fontId="21" fillId="0" borderId="0" xfId="0" applyFont="1" applyAlignment="1">
      <alignment horizontal="right"/>
    </xf>
    <xf numFmtId="164" fontId="2" fillId="0" borderId="12" xfId="0" applyNumberFormat="1" applyFont="1" applyBorder="1" applyAlignment="1">
      <alignment horizontal="center" vertical="center"/>
    </xf>
    <xf numFmtId="0" fontId="0" fillId="0" borderId="0" xfId="0" applyAlignment="1">
      <alignment horizontal="left" vertical="top" wrapText="1"/>
    </xf>
    <xf numFmtId="0" fontId="2" fillId="0" borderId="0" xfId="0" applyFont="1" applyAlignment="1">
      <alignment horizontal="left"/>
    </xf>
    <xf numFmtId="0" fontId="2" fillId="0" borderId="36" xfId="0" applyFont="1" applyBorder="1" applyAlignment="1">
      <alignment horizontal="left"/>
    </xf>
    <xf numFmtId="0" fontId="12" fillId="0" borderId="0" xfId="0" applyFont="1"/>
    <xf numFmtId="0" fontId="0" fillId="0" borderId="0" xfId="0" applyAlignment="1">
      <alignment wrapText="1"/>
    </xf>
    <xf numFmtId="3" fontId="1" fillId="0" borderId="0" xfId="0" applyNumberFormat="1" applyFont="1" applyAlignment="1">
      <alignment horizontal="right" vertical="center" wrapText="1"/>
    </xf>
    <xf numFmtId="165" fontId="1" fillId="0" borderId="0" xfId="0" applyNumberFormat="1" applyFont="1" applyAlignment="1">
      <alignment horizontal="right" vertical="center" wrapText="1"/>
    </xf>
    <xf numFmtId="2" fontId="21" fillId="0" borderId="0" xfId="0" applyNumberFormat="1" applyFont="1" applyAlignment="1">
      <alignment horizontal="right" vertical="center" wrapText="1"/>
    </xf>
    <xf numFmtId="3" fontId="0" fillId="0" borderId="0" xfId="0" applyNumberFormat="1" applyAlignment="1">
      <alignment wrapText="1"/>
    </xf>
    <xf numFmtId="2" fontId="1" fillId="0" borderId="54" xfId="0" applyNumberFormat="1" applyFont="1" applyBorder="1" applyAlignment="1">
      <alignment horizontal="center" vertical="center"/>
    </xf>
    <xf numFmtId="3" fontId="1" fillId="0" borderId="0" xfId="0" applyNumberFormat="1" applyFont="1" applyAlignment="1">
      <alignment horizontal="right"/>
    </xf>
    <xf numFmtId="0" fontId="1" fillId="0" borderId="48" xfId="0" applyFont="1" applyBorder="1" applyAlignment="1">
      <alignment horizontal="right"/>
    </xf>
    <xf numFmtId="0" fontId="2" fillId="0" borderId="46" xfId="0" applyFont="1" applyBorder="1"/>
    <xf numFmtId="164" fontId="1" fillId="0" borderId="41" xfId="0" applyNumberFormat="1" applyFont="1" applyBorder="1" applyAlignment="1">
      <alignment horizontal="right"/>
    </xf>
    <xf numFmtId="164" fontId="1" fillId="0" borderId="50" xfId="0" applyNumberFormat="1" applyFont="1" applyBorder="1" applyAlignment="1">
      <alignment horizontal="right"/>
    </xf>
    <xf numFmtId="164" fontId="1" fillId="0" borderId="0" xfId="0" applyNumberFormat="1" applyFont="1" applyAlignment="1">
      <alignment horizontal="right"/>
    </xf>
    <xf numFmtId="0" fontId="1" fillId="0" borderId="50" xfId="0" applyFont="1" applyBorder="1" applyAlignment="1">
      <alignment horizontal="right"/>
    </xf>
    <xf numFmtId="0" fontId="1" fillId="0" borderId="49" xfId="0" applyFont="1" applyBorder="1" applyAlignment="1">
      <alignment horizontal="right"/>
    </xf>
    <xf numFmtId="168" fontId="21" fillId="0" borderId="0" xfId="4" applyNumberFormat="1" applyFont="1" applyFill="1" applyBorder="1" applyAlignment="1">
      <alignment horizontal="right"/>
    </xf>
    <xf numFmtId="0" fontId="1" fillId="0" borderId="11" xfId="0" applyFont="1" applyBorder="1" applyAlignment="1">
      <alignment horizontal="right"/>
    </xf>
    <xf numFmtId="177" fontId="1" fillId="5" borderId="0" xfId="1" applyNumberFormat="1" applyFont="1" applyFill="1"/>
    <xf numFmtId="177" fontId="1" fillId="5" borderId="49" xfId="1" applyNumberFormat="1" applyFont="1" applyFill="1" applyBorder="1"/>
    <xf numFmtId="0" fontId="1" fillId="0" borderId="0" xfId="0" quotePrefix="1" applyFont="1" applyAlignment="1">
      <alignment horizontal="right"/>
    </xf>
    <xf numFmtId="0" fontId="1" fillId="0" borderId="11" xfId="0" applyFont="1" applyBorder="1"/>
    <xf numFmtId="0" fontId="21" fillId="0" borderId="48" xfId="0" applyFont="1" applyBorder="1" applyAlignment="1">
      <alignment horizontal="right"/>
    </xf>
    <xf numFmtId="0" fontId="1" fillId="0" borderId="41" xfId="0" applyFont="1" applyBorder="1" applyAlignment="1">
      <alignment horizontal="right"/>
    </xf>
    <xf numFmtId="0" fontId="1" fillId="0" borderId="49" xfId="0" applyFont="1" applyBorder="1"/>
    <xf numFmtId="164" fontId="1" fillId="0" borderId="36" xfId="0" applyNumberFormat="1" applyFont="1" applyBorder="1"/>
    <xf numFmtId="0" fontId="1" fillId="0" borderId="63" xfId="0" applyFont="1" applyBorder="1" applyAlignment="1">
      <alignment horizontal="right"/>
    </xf>
    <xf numFmtId="3" fontId="2" fillId="0" borderId="49" xfId="0" applyNumberFormat="1" applyFont="1" applyBorder="1" applyAlignment="1">
      <alignment horizontal="right"/>
    </xf>
    <xf numFmtId="177" fontId="2" fillId="0" borderId="0" xfId="1" applyNumberFormat="1" applyFont="1" applyAlignment="1">
      <alignment horizontal="right"/>
    </xf>
    <xf numFmtId="164" fontId="2" fillId="0" borderId="36" xfId="0" applyNumberFormat="1" applyFont="1" applyBorder="1"/>
    <xf numFmtId="166" fontId="1" fillId="0" borderId="0" xfId="0" applyNumberFormat="1" applyFont="1" applyAlignment="1">
      <alignment horizontal="right"/>
    </xf>
    <xf numFmtId="166" fontId="1" fillId="0" borderId="11" xfId="0" applyNumberFormat="1" applyFont="1" applyBorder="1" applyAlignment="1">
      <alignment horizontal="right"/>
    </xf>
    <xf numFmtId="173" fontId="1" fillId="0" borderId="0" xfId="0" applyNumberFormat="1" applyFont="1" applyAlignment="1">
      <alignment horizontal="right"/>
    </xf>
    <xf numFmtId="49" fontId="1" fillId="0" borderId="41" xfId="0" applyNumberFormat="1" applyFont="1" applyBorder="1" applyAlignment="1">
      <alignment horizontal="right"/>
    </xf>
    <xf numFmtId="164" fontId="1" fillId="0" borderId="11" xfId="0" applyNumberFormat="1" applyFont="1" applyBorder="1" applyAlignment="1">
      <alignment horizontal="right"/>
    </xf>
    <xf numFmtId="14" fontId="16" fillId="0" borderId="0" xfId="0" applyNumberFormat="1" applyFont="1" applyAlignment="1">
      <alignment horizontal="right" vertical="center"/>
    </xf>
    <xf numFmtId="164" fontId="1" fillId="0" borderId="33" xfId="0" applyNumberFormat="1" applyFont="1" applyBorder="1" applyAlignment="1">
      <alignment horizontal="right"/>
    </xf>
    <xf numFmtId="0" fontId="1" fillId="0" borderId="36" xfId="0" applyFont="1" applyBorder="1"/>
    <xf numFmtId="9" fontId="1" fillId="0" borderId="0" xfId="4" applyFont="1" applyFill="1" applyBorder="1" applyAlignment="1">
      <alignment horizontal="right"/>
    </xf>
    <xf numFmtId="170" fontId="1" fillId="0" borderId="59" xfId="4" applyNumberFormat="1" applyFont="1" applyFill="1" applyBorder="1" applyAlignment="1">
      <alignment horizontal="center"/>
    </xf>
    <xf numFmtId="170" fontId="1" fillId="0" borderId="41" xfId="4" applyNumberFormat="1" applyFont="1" applyFill="1" applyBorder="1" applyAlignment="1">
      <alignment horizontal="center" vertical="top"/>
    </xf>
    <xf numFmtId="170" fontId="1" fillId="0" borderId="57" xfId="4" applyNumberFormat="1" applyFont="1" applyFill="1" applyBorder="1" applyAlignment="1">
      <alignment horizontal="center" vertical="top"/>
    </xf>
    <xf numFmtId="0" fontId="1" fillId="0" borderId="36" xfId="0" applyFont="1" applyBorder="1" applyAlignment="1">
      <alignment horizontal="right"/>
    </xf>
    <xf numFmtId="164" fontId="1" fillId="0" borderId="39" xfId="0" applyNumberFormat="1" applyFont="1" applyBorder="1" applyAlignment="1">
      <alignment horizontal="right"/>
    </xf>
    <xf numFmtId="164" fontId="1" fillId="0" borderId="43" xfId="0" applyNumberFormat="1" applyFont="1" applyBorder="1" applyAlignment="1">
      <alignment horizontal="right"/>
    </xf>
    <xf numFmtId="0" fontId="1" fillId="0" borderId="38" xfId="0" applyFont="1" applyBorder="1"/>
    <xf numFmtId="164" fontId="1" fillId="0" borderId="0" xfId="4" applyNumberFormat="1" applyFont="1" applyFill="1" applyBorder="1" applyAlignment="1">
      <alignment horizontal="right"/>
    </xf>
    <xf numFmtId="164" fontId="1" fillId="0" borderId="41" xfId="4" applyNumberFormat="1" applyFont="1" applyFill="1" applyBorder="1" applyAlignment="1">
      <alignment horizontal="right"/>
    </xf>
    <xf numFmtId="49" fontId="1" fillId="0" borderId="0" xfId="0" applyNumberFormat="1" applyFont="1" applyAlignment="1">
      <alignment horizontal="center"/>
    </xf>
    <xf numFmtId="164" fontId="1" fillId="0" borderId="36" xfId="4" applyNumberFormat="1" applyFont="1" applyFill="1" applyBorder="1" applyAlignment="1">
      <alignment horizontal="right"/>
    </xf>
    <xf numFmtId="178" fontId="21" fillId="0" borderId="0" xfId="4" applyNumberFormat="1" applyFont="1" applyFill="1" applyBorder="1" applyAlignment="1">
      <alignment horizontal="right"/>
    </xf>
    <xf numFmtId="164" fontId="1" fillId="0" borderId="11" xfId="4" applyNumberFormat="1" applyFont="1" applyFill="1" applyBorder="1" applyAlignment="1">
      <alignment horizontal="right"/>
    </xf>
    <xf numFmtId="0" fontId="1" fillId="0" borderId="33" xfId="0" applyFont="1" applyBorder="1"/>
    <xf numFmtId="10" fontId="1" fillId="0" borderId="0" xfId="0" applyNumberFormat="1" applyFont="1" applyAlignment="1">
      <alignment horizontal="right"/>
    </xf>
    <xf numFmtId="164" fontId="1" fillId="0" borderId="33" xfId="0" applyNumberFormat="1" applyFont="1" applyBorder="1"/>
    <xf numFmtId="3" fontId="1" fillId="0" borderId="36" xfId="0" applyNumberFormat="1" applyFont="1" applyBorder="1"/>
    <xf numFmtId="3" fontId="1" fillId="0" borderId="36" xfId="4" applyNumberFormat="1" applyFont="1" applyFill="1" applyBorder="1" applyAlignment="1">
      <alignment horizontal="right"/>
    </xf>
    <xf numFmtId="164" fontId="1" fillId="0" borderId="33" xfId="4" applyNumberFormat="1" applyFont="1" applyFill="1" applyBorder="1" applyAlignment="1">
      <alignment horizontal="right"/>
    </xf>
    <xf numFmtId="164" fontId="1" fillId="0" borderId="42" xfId="0" applyNumberFormat="1" applyFont="1" applyBorder="1"/>
    <xf numFmtId="0" fontId="1" fillId="0" borderId="0" xfId="0" applyFont="1" applyAlignment="1">
      <alignment horizontal="right" vertical="center"/>
    </xf>
    <xf numFmtId="0" fontId="1" fillId="0" borderId="62" xfId="0" applyFont="1" applyBorder="1"/>
    <xf numFmtId="164" fontId="1" fillId="0" borderId="64" xfId="0" applyNumberFormat="1" applyFont="1" applyBorder="1"/>
    <xf numFmtId="0" fontId="1" fillId="0" borderId="35" xfId="0" applyFont="1" applyBorder="1"/>
    <xf numFmtId="10" fontId="1" fillId="0" borderId="0" xfId="0" applyNumberFormat="1" applyFont="1"/>
    <xf numFmtId="1" fontId="1" fillId="0" borderId="0" xfId="0" applyNumberFormat="1" applyFont="1" applyAlignment="1">
      <alignment horizontal="right"/>
    </xf>
    <xf numFmtId="3" fontId="1" fillId="0" borderId="0" xfId="0" applyNumberFormat="1" applyFont="1"/>
    <xf numFmtId="3" fontId="1" fillId="0" borderId="33" xfId="0" applyNumberFormat="1" applyFont="1" applyBorder="1"/>
    <xf numFmtId="170" fontId="1" fillId="0" borderId="48" xfId="4" applyNumberFormat="1" applyFont="1" applyFill="1" applyBorder="1" applyAlignment="1">
      <alignment horizontal="center"/>
    </xf>
    <xf numFmtId="177" fontId="1" fillId="0" borderId="0" xfId="1" applyNumberFormat="1" applyFont="1" applyAlignment="1">
      <alignment horizontal="right"/>
    </xf>
    <xf numFmtId="177" fontId="1" fillId="0" borderId="49" xfId="1" applyNumberFormat="1" applyFont="1" applyBorder="1" applyAlignment="1">
      <alignment horizontal="right"/>
    </xf>
    <xf numFmtId="164" fontId="1" fillId="0" borderId="51" xfId="0" applyNumberFormat="1" applyFont="1" applyBorder="1"/>
    <xf numFmtId="164" fontId="1" fillId="5" borderId="27" xfId="0" applyNumberFormat="1" applyFont="1" applyFill="1" applyBorder="1" applyAlignment="1">
      <alignment horizontal="right"/>
    </xf>
    <xf numFmtId="2" fontId="1" fillId="0" borderId="34" xfId="0" applyNumberFormat="1" applyFont="1" applyBorder="1" applyAlignment="1">
      <alignment horizontal="right" vertical="center" wrapText="1"/>
    </xf>
    <xf numFmtId="2" fontId="1" fillId="0" borderId="45" xfId="0" applyNumberFormat="1" applyFont="1" applyBorder="1" applyAlignment="1">
      <alignment horizontal="right" vertical="center" wrapText="1"/>
    </xf>
    <xf numFmtId="164" fontId="1" fillId="0" borderId="0" xfId="0" applyNumberFormat="1" applyFont="1" applyAlignment="1">
      <alignment horizontal="right" vertical="center"/>
    </xf>
    <xf numFmtId="0" fontId="1" fillId="5" borderId="0" xfId="0" applyFont="1" applyFill="1"/>
    <xf numFmtId="164" fontId="1" fillId="5" borderId="0" xfId="0" applyNumberFormat="1" applyFont="1" applyFill="1" applyAlignment="1">
      <alignment horizontal="center" vertical="center"/>
    </xf>
    <xf numFmtId="14" fontId="1" fillId="5" borderId="0" xfId="0" applyNumberFormat="1" applyFont="1" applyFill="1" applyAlignment="1">
      <alignment horizontal="center" vertical="center"/>
    </xf>
    <xf numFmtId="10" fontId="1" fillId="0" borderId="0" xfId="4" applyNumberFormat="1" applyFont="1" applyFill="1" applyBorder="1" applyAlignment="1">
      <alignment horizontal="right" vertical="center"/>
    </xf>
    <xf numFmtId="14" fontId="1" fillId="0" borderId="0" xfId="0" applyNumberFormat="1" applyFont="1" applyAlignment="1">
      <alignment horizontal="center" vertical="center"/>
    </xf>
    <xf numFmtId="164" fontId="1" fillId="0" borderId="0" xfId="0" applyNumberFormat="1" applyFont="1" applyAlignment="1">
      <alignment horizontal="right" vertical="center" wrapText="1"/>
    </xf>
    <xf numFmtId="2" fontId="2" fillId="0" borderId="0" xfId="0" applyNumberFormat="1" applyFont="1" applyAlignment="1">
      <alignment vertical="center"/>
    </xf>
    <xf numFmtId="2" fontId="21" fillId="0" borderId="0" xfId="5" applyNumberFormat="1" applyFont="1" applyFill="1" applyBorder="1" applyAlignment="1">
      <alignment horizontal="right" vertical="center"/>
    </xf>
    <xf numFmtId="2" fontId="1" fillId="0" borderId="36" xfId="0" applyNumberFormat="1" applyFont="1" applyBorder="1" applyAlignment="1">
      <alignment horizontal="right" vertical="center"/>
    </xf>
    <xf numFmtId="2" fontId="21" fillId="0" borderId="34" xfId="0" applyNumberFormat="1" applyFont="1" applyBorder="1" applyAlignment="1">
      <alignment horizontal="right" vertical="center" wrapText="1"/>
    </xf>
    <xf numFmtId="2" fontId="1" fillId="0" borderId="33" xfId="0" applyNumberFormat="1" applyFont="1" applyBorder="1" applyAlignment="1">
      <alignment horizontal="right" vertical="center" wrapText="1"/>
    </xf>
    <xf numFmtId="2" fontId="1" fillId="0" borderId="36" xfId="0" applyNumberFormat="1" applyFont="1" applyBorder="1" applyAlignment="1">
      <alignment horizontal="right" vertical="center" wrapText="1"/>
    </xf>
    <xf numFmtId="14" fontId="1" fillId="5" borderId="41" xfId="0" applyNumberFormat="1" applyFont="1" applyFill="1" applyBorder="1" applyAlignment="1">
      <alignment horizontal="center" vertical="center"/>
    </xf>
    <xf numFmtId="2" fontId="2" fillId="0" borderId="35" xfId="0" applyNumberFormat="1" applyFont="1" applyBorder="1" applyAlignment="1">
      <alignment horizontal="right" vertical="center" wrapText="1"/>
    </xf>
    <xf numFmtId="2" fontId="1" fillId="0" borderId="42" xfId="0" applyNumberFormat="1" applyFont="1" applyBorder="1" applyAlignment="1">
      <alignment horizontal="right" vertical="center" wrapText="1"/>
    </xf>
    <xf numFmtId="0" fontId="1" fillId="0" borderId="47" xfId="0" applyFont="1" applyBorder="1"/>
    <xf numFmtId="164" fontId="1" fillId="0" borderId="0" xfId="0" applyNumberFormat="1" applyFont="1" applyAlignment="1">
      <alignment horizontal="right" wrapText="1"/>
    </xf>
    <xf numFmtId="164" fontId="21" fillId="0" borderId="50" xfId="0" applyNumberFormat="1" applyFont="1" applyBorder="1" applyAlignment="1">
      <alignment horizontal="right"/>
    </xf>
    <xf numFmtId="3" fontId="1" fillId="5" borderId="70" xfId="1" applyNumberFormat="1" applyFont="1" applyFill="1" applyBorder="1" applyAlignment="1">
      <alignment horizontal="right"/>
    </xf>
    <xf numFmtId="164" fontId="1" fillId="0" borderId="55" xfId="0" applyNumberFormat="1" applyFont="1" applyBorder="1"/>
    <xf numFmtId="164" fontId="1" fillId="0" borderId="41" xfId="0" applyNumberFormat="1" applyFont="1" applyBorder="1"/>
    <xf numFmtId="0" fontId="1" fillId="0" borderId="46" xfId="0" applyFont="1" applyBorder="1" applyAlignment="1">
      <alignment horizontal="center"/>
    </xf>
    <xf numFmtId="0" fontId="1" fillId="0" borderId="47" xfId="0" applyFont="1" applyBorder="1" applyAlignment="1">
      <alignment horizontal="center"/>
    </xf>
    <xf numFmtId="0" fontId="1" fillId="7" borderId="0" xfId="0" applyFont="1" applyFill="1" applyAlignment="1">
      <alignment horizontal="right"/>
    </xf>
    <xf numFmtId="0" fontId="1" fillId="7" borderId="41" xfId="0" quotePrefix="1" applyFont="1" applyFill="1" applyBorder="1" applyAlignment="1">
      <alignment horizontal="right"/>
    </xf>
    <xf numFmtId="0" fontId="1" fillId="7" borderId="36" xfId="0" applyFont="1" applyFill="1" applyBorder="1"/>
    <xf numFmtId="164" fontId="1" fillId="7" borderId="41" xfId="4" applyNumberFormat="1" applyFont="1" applyFill="1" applyBorder="1" applyAlignment="1">
      <alignment horizontal="right"/>
    </xf>
    <xf numFmtId="0" fontId="21" fillId="7" borderId="36" xfId="0" applyFont="1" applyFill="1" applyBorder="1" applyAlignment="1">
      <alignment horizontal="right"/>
    </xf>
    <xf numFmtId="0" fontId="2" fillId="7" borderId="11" xfId="0" applyFont="1" applyFill="1" applyBorder="1"/>
    <xf numFmtId="177" fontId="1" fillId="7" borderId="0" xfId="1" applyNumberFormat="1" applyFont="1" applyFill="1" applyAlignment="1">
      <alignment wrapText="1"/>
    </xf>
    <xf numFmtId="177" fontId="1" fillId="7" borderId="49" xfId="1" applyNumberFormat="1" applyFont="1" applyFill="1" applyBorder="1" applyAlignment="1">
      <alignment wrapText="1"/>
    </xf>
    <xf numFmtId="177" fontId="1" fillId="7" borderId="49" xfId="1" applyNumberFormat="1" applyFont="1" applyFill="1" applyBorder="1" applyAlignment="1">
      <alignment horizontal="right"/>
    </xf>
    <xf numFmtId="0" fontId="1" fillId="7" borderId="48" xfId="0" applyFont="1" applyFill="1" applyBorder="1"/>
    <xf numFmtId="164" fontId="1" fillId="3" borderId="41" xfId="0" applyNumberFormat="1" applyFont="1" applyFill="1" applyBorder="1" applyAlignment="1">
      <alignment horizontal="right"/>
    </xf>
    <xf numFmtId="164" fontId="1" fillId="3" borderId="0" xfId="2" applyNumberFormat="1" applyFont="1" applyFill="1" applyBorder="1" applyAlignment="1">
      <alignment horizontal="right"/>
    </xf>
    <xf numFmtId="0" fontId="1" fillId="3" borderId="36" xfId="0" applyFont="1" applyFill="1" applyBorder="1"/>
    <xf numFmtId="164" fontId="1" fillId="3" borderId="11" xfId="2" applyNumberFormat="1" applyFont="1" applyFill="1" applyBorder="1" applyAlignment="1">
      <alignment horizontal="right"/>
    </xf>
    <xf numFmtId="0" fontId="1" fillId="3" borderId="33" xfId="0" applyFont="1" applyFill="1" applyBorder="1"/>
    <xf numFmtId="164" fontId="1" fillId="3" borderId="36" xfId="0" applyNumberFormat="1" applyFont="1" applyFill="1" applyBorder="1" applyAlignment="1">
      <alignment horizontal="right"/>
    </xf>
    <xf numFmtId="164" fontId="1" fillId="3" borderId="42" xfId="4" applyNumberFormat="1" applyFont="1" applyFill="1" applyBorder="1" applyAlignment="1">
      <alignment horizontal="right"/>
    </xf>
    <xf numFmtId="0" fontId="1" fillId="3" borderId="33" xfId="0" applyFont="1" applyFill="1" applyBorder="1" applyAlignment="1">
      <alignment horizontal="right"/>
    </xf>
    <xf numFmtId="0" fontId="1" fillId="6" borderId="36" xfId="0" applyFont="1" applyFill="1" applyBorder="1"/>
    <xf numFmtId="0" fontId="2" fillId="6" borderId="0" xfId="0" applyFont="1" applyFill="1"/>
    <xf numFmtId="164" fontId="1" fillId="3" borderId="11" xfId="0" applyNumberFormat="1" applyFont="1" applyFill="1" applyBorder="1" applyAlignment="1">
      <alignment horizontal="right" vertical="center"/>
    </xf>
    <xf numFmtId="2" fontId="1" fillId="3" borderId="33" xfId="0" applyNumberFormat="1" applyFont="1" applyFill="1" applyBorder="1" applyAlignment="1">
      <alignment horizontal="left" vertical="center"/>
    </xf>
    <xf numFmtId="164" fontId="1" fillId="3" borderId="0" xfId="0" applyNumberFormat="1" applyFont="1" applyFill="1" applyAlignment="1">
      <alignment horizontal="right" vertical="center" wrapText="1"/>
    </xf>
    <xf numFmtId="2" fontId="1" fillId="3" borderId="36" xfId="0" applyNumberFormat="1" applyFont="1" applyFill="1" applyBorder="1" applyAlignment="1">
      <alignment horizontal="left" vertical="center"/>
    </xf>
    <xf numFmtId="164" fontId="1" fillId="3" borderId="0" xfId="0" applyNumberFormat="1" applyFont="1" applyFill="1" applyAlignment="1">
      <alignment horizontal="right"/>
    </xf>
    <xf numFmtId="164" fontId="1" fillId="3" borderId="11" xfId="0" applyNumberFormat="1" applyFont="1" applyFill="1" applyBorder="1" applyAlignment="1">
      <alignment horizontal="right"/>
    </xf>
    <xf numFmtId="164" fontId="1" fillId="3" borderId="36" xfId="4" applyNumberFormat="1" applyFont="1" applyFill="1" applyBorder="1" applyAlignment="1">
      <alignment horizontal="right"/>
    </xf>
    <xf numFmtId="164" fontId="2" fillId="0" borderId="11" xfId="0" applyNumberFormat="1" applyFont="1" applyBorder="1" applyAlignment="1">
      <alignment horizontal="right"/>
    </xf>
    <xf numFmtId="172" fontId="2" fillId="0" borderId="46" xfId="4" applyNumberFormat="1" applyFont="1" applyFill="1" applyBorder="1" applyAlignment="1"/>
    <xf numFmtId="172" fontId="1" fillId="0" borderId="46" xfId="4" applyNumberFormat="1" applyFont="1" applyFill="1" applyBorder="1" applyAlignment="1"/>
    <xf numFmtId="172" fontId="1" fillId="0" borderId="47" xfId="4" applyNumberFormat="1" applyFont="1" applyFill="1" applyBorder="1"/>
    <xf numFmtId="164" fontId="2" fillId="0" borderId="36" xfId="0" applyNumberFormat="1" applyFont="1" applyBorder="1" applyAlignment="1">
      <alignment horizontal="right"/>
    </xf>
    <xf numFmtId="0" fontId="1" fillId="8" borderId="74" xfId="0" applyFont="1" applyFill="1" applyBorder="1"/>
    <xf numFmtId="0" fontId="2" fillId="6" borderId="0" xfId="0" applyFont="1" applyFill="1" applyAlignment="1">
      <alignment horizontal="right"/>
    </xf>
    <xf numFmtId="164" fontId="1" fillId="6" borderId="0" xfId="0" applyNumberFormat="1" applyFont="1" applyFill="1" applyAlignment="1">
      <alignment horizontal="right"/>
    </xf>
    <xf numFmtId="0" fontId="1" fillId="6" borderId="0" xfId="0" applyFont="1" applyFill="1" applyAlignment="1">
      <alignment horizontal="right"/>
    </xf>
    <xf numFmtId="164" fontId="1" fillId="6" borderId="61" xfId="0" applyNumberFormat="1" applyFont="1" applyFill="1" applyBorder="1" applyAlignment="1">
      <alignment horizontal="right"/>
    </xf>
    <xf numFmtId="3" fontId="1" fillId="6" borderId="0" xfId="0" applyNumberFormat="1" applyFont="1" applyFill="1" applyAlignment="1">
      <alignment horizontal="center"/>
    </xf>
    <xf numFmtId="164" fontId="2" fillId="0" borderId="11" xfId="0" applyNumberFormat="1" applyFont="1" applyBorder="1"/>
    <xf numFmtId="165" fontId="1" fillId="0" borderId="33" xfId="0" applyNumberFormat="1" applyFont="1" applyBorder="1"/>
    <xf numFmtId="0" fontId="1" fillId="0" borderId="46" xfId="0" applyFont="1" applyBorder="1"/>
    <xf numFmtId="0" fontId="2" fillId="6" borderId="36" xfId="0" quotePrefix="1" applyFont="1" applyFill="1" applyBorder="1" applyAlignment="1">
      <alignment horizontal="left"/>
    </xf>
    <xf numFmtId="3" fontId="1" fillId="5" borderId="0" xfId="0" applyNumberFormat="1" applyFont="1" applyFill="1"/>
    <xf numFmtId="164" fontId="26" fillId="6" borderId="0" xfId="0" applyNumberFormat="1" applyFont="1" applyFill="1" applyAlignment="1">
      <alignment horizontal="right"/>
    </xf>
    <xf numFmtId="164" fontId="26" fillId="6" borderId="11" xfId="0" applyNumberFormat="1" applyFont="1" applyFill="1" applyBorder="1" applyAlignment="1">
      <alignment horizontal="right"/>
    </xf>
    <xf numFmtId="164" fontId="26" fillId="6" borderId="33" xfId="0" applyNumberFormat="1" applyFont="1" applyFill="1" applyBorder="1"/>
    <xf numFmtId="0" fontId="0" fillId="0" borderId="11" xfId="0" applyBorder="1"/>
    <xf numFmtId="164" fontId="1" fillId="4" borderId="6" xfId="0" applyNumberFormat="1" applyFont="1" applyFill="1" applyBorder="1" applyAlignment="1">
      <alignment wrapText="1"/>
    </xf>
    <xf numFmtId="164" fontId="1" fillId="6" borderId="11" xfId="0" applyNumberFormat="1" applyFont="1" applyFill="1" applyBorder="1" applyAlignment="1">
      <alignment horizontal="right"/>
    </xf>
    <xf numFmtId="169" fontId="26" fillId="6" borderId="0" xfId="0" applyNumberFormat="1" applyFont="1" applyFill="1" applyAlignment="1">
      <alignment horizontal="right"/>
    </xf>
    <xf numFmtId="169" fontId="26" fillId="6" borderId="11" xfId="0" applyNumberFormat="1" applyFont="1" applyFill="1" applyBorder="1" applyAlignment="1">
      <alignment horizontal="right"/>
    </xf>
    <xf numFmtId="2" fontId="1" fillId="5" borderId="35" xfId="0" applyNumberFormat="1" applyFont="1" applyFill="1" applyBorder="1" applyAlignment="1">
      <alignment vertical="center"/>
    </xf>
    <xf numFmtId="179" fontId="1" fillId="0" borderId="37" xfId="4" applyNumberFormat="1" applyFont="1" applyFill="1" applyBorder="1" applyAlignment="1">
      <alignment vertical="center"/>
    </xf>
    <xf numFmtId="179" fontId="1" fillId="0" borderId="75" xfId="4" applyNumberFormat="1" applyFont="1" applyFill="1" applyBorder="1" applyAlignment="1">
      <alignment vertical="center"/>
    </xf>
    <xf numFmtId="0" fontId="2" fillId="0" borderId="46" xfId="0" applyFont="1" applyBorder="1"/>
    <xf numFmtId="0" fontId="2" fillId="0" borderId="47" xfId="0" applyFont="1" applyBorder="1"/>
    <xf numFmtId="0" fontId="1" fillId="7" borderId="0" xfId="0" quotePrefix="1" applyFont="1" applyFill="1" applyAlignment="1">
      <alignment vertical="top" wrapText="1"/>
    </xf>
    <xf numFmtId="0" fontId="1" fillId="7" borderId="36" xfId="0" quotePrefix="1" applyFont="1" applyFill="1" applyBorder="1" applyAlignment="1">
      <alignment vertical="top" wrapText="1"/>
    </xf>
    <xf numFmtId="0" fontId="1" fillId="7" borderId="11" xfId="0" quotePrefix="1" applyFont="1" applyFill="1" applyBorder="1" applyAlignment="1">
      <alignment vertical="top" wrapText="1"/>
    </xf>
    <xf numFmtId="0" fontId="1" fillId="7" borderId="33" xfId="0" quotePrefix="1" applyFont="1" applyFill="1" applyBorder="1" applyAlignment="1">
      <alignment vertical="top" wrapText="1"/>
    </xf>
    <xf numFmtId="0" fontId="1" fillId="7" borderId="0" xfId="0" quotePrefix="1" applyFont="1" applyFill="1"/>
    <xf numFmtId="0" fontId="1" fillId="7" borderId="36" xfId="0" quotePrefix="1" applyFont="1" applyFill="1" applyBorder="1"/>
    <xf numFmtId="164" fontId="1" fillId="3" borderId="41" xfId="0" applyNumberFormat="1" applyFont="1" applyFill="1" applyBorder="1" applyAlignment="1">
      <alignment horizontal="left"/>
    </xf>
    <xf numFmtId="164" fontId="1" fillId="3" borderId="42" xfId="0" applyNumberFormat="1" applyFont="1" applyFill="1" applyBorder="1" applyAlignment="1">
      <alignment horizontal="left"/>
    </xf>
    <xf numFmtId="164" fontId="1" fillId="0" borderId="36" xfId="0" applyNumberFormat="1" applyFont="1" applyBorder="1"/>
    <xf numFmtId="9" fontId="1" fillId="0" borderId="36" xfId="4" applyFont="1" applyFill="1" applyBorder="1" applyAlignment="1"/>
    <xf numFmtId="0" fontId="1" fillId="7" borderId="0" xfId="0" applyFont="1" applyFill="1"/>
    <xf numFmtId="0" fontId="1" fillId="7" borderId="36" xfId="0" applyFont="1" applyFill="1" applyBorder="1"/>
    <xf numFmtId="0" fontId="1" fillId="0" borderId="11" xfId="0" applyFont="1" applyBorder="1" applyAlignment="1">
      <alignment horizontal="right"/>
    </xf>
    <xf numFmtId="0" fontId="1" fillId="0" borderId="0" xfId="0" applyFont="1" applyAlignment="1">
      <alignment horizontal="right"/>
    </xf>
    <xf numFmtId="0" fontId="1" fillId="0" borderId="48" xfId="0" applyFont="1" applyBorder="1" applyAlignment="1">
      <alignment horizontal="right"/>
    </xf>
    <xf numFmtId="174" fontId="1" fillId="0" borderId="36" xfId="4" applyNumberFormat="1" applyFont="1" applyFill="1" applyBorder="1" applyAlignment="1">
      <alignment horizontal="center" vertical="center"/>
    </xf>
    <xf numFmtId="164" fontId="2" fillId="0" borderId="11" xfId="0" applyNumberFormat="1" applyFont="1" applyBorder="1" applyAlignment="1">
      <alignment horizontal="right"/>
    </xf>
    <xf numFmtId="3" fontId="1" fillId="0" borderId="53" xfId="0" applyNumberFormat="1" applyFont="1" applyBorder="1" applyAlignment="1">
      <alignment horizontal="right"/>
    </xf>
    <xf numFmtId="3" fontId="1" fillId="0" borderId="50" xfId="0" applyNumberFormat="1" applyFont="1" applyBorder="1" applyAlignment="1">
      <alignment horizontal="right"/>
    </xf>
    <xf numFmtId="3" fontId="1" fillId="0" borderId="35" xfId="0" applyNumberFormat="1" applyFont="1" applyBorder="1" applyAlignment="1">
      <alignment horizontal="right"/>
    </xf>
    <xf numFmtId="3" fontId="1" fillId="0" borderId="0" xfId="0" applyNumberFormat="1" applyFont="1" applyAlignment="1">
      <alignment horizontal="right"/>
    </xf>
    <xf numFmtId="0" fontId="2" fillId="0" borderId="46" xfId="0" applyFont="1" applyBorder="1" applyAlignment="1">
      <alignment horizontal="left"/>
    </xf>
    <xf numFmtId="0" fontId="2" fillId="0" borderId="47" xfId="0" applyFont="1" applyBorder="1" applyAlignment="1">
      <alignment horizontal="left"/>
    </xf>
    <xf numFmtId="0" fontId="2" fillId="0" borderId="0" xfId="0" applyFont="1" applyAlignment="1">
      <alignment horizontal="right"/>
    </xf>
    <xf numFmtId="164" fontId="1" fillId="0" borderId="0" xfId="0" applyNumberFormat="1" applyFont="1" applyAlignment="1">
      <alignment horizontal="right"/>
    </xf>
    <xf numFmtId="0" fontId="1" fillId="0" borderId="35" xfId="0" applyFont="1" applyBorder="1" applyAlignment="1">
      <alignment horizontal="right"/>
    </xf>
    <xf numFmtId="0" fontId="5" fillId="0" borderId="17" xfId="0" applyFont="1" applyBorder="1" applyAlignment="1">
      <alignment horizontal="center" vertical="center" wrapText="1"/>
    </xf>
    <xf numFmtId="0" fontId="1" fillId="7" borderId="0" xfId="0" applyFont="1" applyFill="1" applyAlignment="1">
      <alignment horizontal="left"/>
    </xf>
    <xf numFmtId="0" fontId="1" fillId="7" borderId="36" xfId="0" applyFont="1" applyFill="1" applyBorder="1" applyAlignment="1">
      <alignment horizontal="left"/>
    </xf>
    <xf numFmtId="170" fontId="1" fillId="0" borderId="61" xfId="4" applyNumberFormat="1" applyFont="1" applyFill="1" applyBorder="1" applyAlignment="1">
      <alignment horizontal="center" vertical="center"/>
    </xf>
    <xf numFmtId="170" fontId="1" fillId="0" borderId="43" xfId="4" applyNumberFormat="1" applyFont="1" applyFill="1" applyBorder="1" applyAlignment="1">
      <alignment horizontal="center" vertical="center"/>
    </xf>
    <xf numFmtId="4" fontId="1" fillId="5" borderId="39" xfId="0" applyNumberFormat="1" applyFont="1" applyFill="1" applyBorder="1" applyAlignment="1">
      <alignment horizontal="right" vertical="center"/>
    </xf>
    <xf numFmtId="4" fontId="1" fillId="5" borderId="40" xfId="0" applyNumberFormat="1" applyFont="1" applyFill="1" applyBorder="1" applyAlignment="1">
      <alignment horizontal="right" vertical="center"/>
    </xf>
    <xf numFmtId="164" fontId="2" fillId="0" borderId="46" xfId="0" applyNumberFormat="1" applyFont="1" applyBorder="1"/>
    <xf numFmtId="164" fontId="1" fillId="0" borderId="50" xfId="0" applyNumberFormat="1" applyFont="1" applyBorder="1" applyAlignment="1">
      <alignment horizontal="right" vertical="center"/>
    </xf>
    <xf numFmtId="164" fontId="1" fillId="0" borderId="11" xfId="0" applyNumberFormat="1" applyFont="1" applyBorder="1" applyAlignment="1">
      <alignment horizontal="right" vertical="center"/>
    </xf>
    <xf numFmtId="10" fontId="1" fillId="0" borderId="44" xfId="4" quotePrefix="1" applyNumberFormat="1" applyFont="1" applyFill="1" applyBorder="1" applyAlignment="1">
      <alignment horizontal="center" vertical="center"/>
    </xf>
    <xf numFmtId="10" fontId="1" fillId="0" borderId="33" xfId="4" quotePrefix="1" applyNumberFormat="1" applyFont="1" applyFill="1" applyBorder="1" applyAlignment="1">
      <alignment horizontal="center" vertical="center"/>
    </xf>
    <xf numFmtId="0" fontId="1" fillId="0" borderId="48" xfId="0" applyFont="1" applyBorder="1" applyAlignment="1">
      <alignment horizontal="center" vertical="center"/>
    </xf>
    <xf numFmtId="0" fontId="1" fillId="0" borderId="11" xfId="0" applyFont="1" applyBorder="1" applyAlignment="1">
      <alignment horizontal="center" vertical="center"/>
    </xf>
    <xf numFmtId="0" fontId="1" fillId="0" borderId="41" xfId="0" applyFont="1" applyBorder="1" applyAlignment="1">
      <alignment horizontal="right"/>
    </xf>
    <xf numFmtId="0" fontId="2" fillId="0" borderId="68" xfId="0" applyFont="1" applyBorder="1" applyAlignment="1">
      <alignment horizontal="center"/>
    </xf>
    <xf numFmtId="0" fontId="2" fillId="0" borderId="67" xfId="0" applyFont="1" applyBorder="1" applyAlignment="1">
      <alignment horizontal="center"/>
    </xf>
    <xf numFmtId="0" fontId="2" fillId="0" borderId="69" xfId="0" applyFont="1" applyBorder="1" applyAlignment="1">
      <alignment horizontal="center"/>
    </xf>
    <xf numFmtId="0" fontId="21" fillId="0" borderId="0" xfId="0" applyFont="1" applyAlignment="1">
      <alignment horizontal="right"/>
    </xf>
    <xf numFmtId="164" fontId="1" fillId="0" borderId="45" xfId="0" applyNumberFormat="1" applyFont="1" applyBorder="1" applyAlignment="1">
      <alignment horizontal="right"/>
    </xf>
    <xf numFmtId="164" fontId="1" fillId="0" borderId="41" xfId="0" applyNumberFormat="1" applyFont="1" applyBorder="1" applyAlignment="1">
      <alignment horizontal="right"/>
    </xf>
    <xf numFmtId="175" fontId="1" fillId="5" borderId="37" xfId="0" applyNumberFormat="1" applyFont="1" applyFill="1" applyBorder="1" applyAlignment="1">
      <alignment horizontal="right" vertical="center"/>
    </xf>
    <xf numFmtId="175" fontId="1" fillId="5" borderId="52" xfId="0" applyNumberFormat="1" applyFont="1" applyFill="1" applyBorder="1" applyAlignment="1">
      <alignment horizontal="right" vertical="center"/>
    </xf>
    <xf numFmtId="175" fontId="1" fillId="7" borderId="50" xfId="0" applyNumberFormat="1" applyFont="1" applyFill="1" applyBorder="1" applyAlignment="1">
      <alignment horizontal="left" vertical="center" wrapText="1"/>
    </xf>
    <xf numFmtId="175" fontId="1" fillId="7" borderId="41" xfId="0" applyNumberFormat="1" applyFont="1" applyFill="1" applyBorder="1" applyAlignment="1">
      <alignment horizontal="left" vertical="center" wrapText="1"/>
    </xf>
    <xf numFmtId="0" fontId="1" fillId="0" borderId="0" xfId="0" applyFont="1" applyAlignment="1">
      <alignment horizontal="left"/>
    </xf>
    <xf numFmtId="0" fontId="1" fillId="0" borderId="36" xfId="0" applyFont="1" applyBorder="1" applyAlignment="1">
      <alignment horizontal="left"/>
    </xf>
    <xf numFmtId="164" fontId="1" fillId="0" borderId="53" xfId="0" applyNumberFormat="1" applyFont="1" applyBorder="1" applyAlignment="1">
      <alignment horizontal="right"/>
    </xf>
    <xf numFmtId="164" fontId="1" fillId="0" borderId="50" xfId="0" applyNumberFormat="1" applyFont="1" applyBorder="1" applyAlignment="1">
      <alignment horizontal="right"/>
    </xf>
    <xf numFmtId="2" fontId="2" fillId="0" borderId="46" xfId="0" applyNumberFormat="1" applyFont="1" applyBorder="1" applyAlignment="1">
      <alignment vertical="center"/>
    </xf>
    <xf numFmtId="2" fontId="2" fillId="0" borderId="47" xfId="0" applyNumberFormat="1" applyFont="1" applyBorder="1" applyAlignment="1">
      <alignment vertical="center"/>
    </xf>
    <xf numFmtId="0" fontId="1" fillId="0" borderId="0" xfId="0" applyFont="1" applyAlignment="1">
      <alignment horizontal="left" vertical="center"/>
    </xf>
    <xf numFmtId="0" fontId="1" fillId="0" borderId="36" xfId="0" applyFont="1" applyBorder="1" applyAlignment="1">
      <alignment horizontal="left" vertical="center"/>
    </xf>
    <xf numFmtId="0" fontId="1" fillId="6" borderId="71" xfId="5" applyFont="1" applyFill="1" applyBorder="1" applyAlignment="1">
      <alignment horizontal="left" vertical="center" wrapText="1"/>
    </xf>
    <xf numFmtId="0" fontId="23" fillId="6" borderId="72" xfId="5" applyFill="1" applyBorder="1" applyAlignment="1">
      <alignment horizontal="left" vertical="center" wrapText="1"/>
    </xf>
    <xf numFmtId="0" fontId="23" fillId="6" borderId="73" xfId="5" applyFill="1" applyBorder="1" applyAlignment="1">
      <alignment horizontal="left" vertical="center" wrapText="1"/>
    </xf>
    <xf numFmtId="2" fontId="2" fillId="0" borderId="65" xfId="0" applyNumberFormat="1" applyFont="1" applyBorder="1" applyAlignment="1">
      <alignment horizontal="left" vertical="center"/>
    </xf>
    <xf numFmtId="2" fontId="2" fillId="0" borderId="66" xfId="0" applyNumberFormat="1" applyFont="1" applyBorder="1" applyAlignment="1">
      <alignment horizontal="left" vertical="center"/>
    </xf>
    <xf numFmtId="2" fontId="2" fillId="0" borderId="46" xfId="0" applyNumberFormat="1" applyFont="1" applyBorder="1" applyAlignment="1">
      <alignment horizontal="left" vertical="center"/>
    </xf>
    <xf numFmtId="2" fontId="2" fillId="0" borderId="47" xfId="0" applyNumberFormat="1" applyFont="1" applyBorder="1" applyAlignment="1">
      <alignment horizontal="left" vertical="center"/>
    </xf>
    <xf numFmtId="175" fontId="1" fillId="3" borderId="56" xfId="0" applyNumberFormat="1" applyFont="1" applyFill="1" applyBorder="1" applyAlignment="1">
      <alignment horizontal="center" vertical="center" wrapText="1"/>
    </xf>
    <xf numFmtId="175" fontId="1" fillId="3" borderId="57" xfId="0" applyNumberFormat="1" applyFont="1" applyFill="1" applyBorder="1" applyAlignment="1">
      <alignment horizontal="center" vertical="center" wrapText="1"/>
    </xf>
    <xf numFmtId="175" fontId="1" fillId="3" borderId="58" xfId="0" applyNumberFormat="1" applyFont="1" applyFill="1" applyBorder="1" applyAlignment="1">
      <alignment horizontal="center" vertical="center" wrapText="1"/>
    </xf>
    <xf numFmtId="175" fontId="1" fillId="5" borderId="38" xfId="0" applyNumberFormat="1" applyFont="1" applyFill="1" applyBorder="1" applyAlignment="1">
      <alignment horizontal="right" vertical="center"/>
    </xf>
    <xf numFmtId="175" fontId="1" fillId="7" borderId="0" xfId="0" applyNumberFormat="1" applyFont="1" applyFill="1" applyAlignment="1">
      <alignment horizontal="left" vertical="center" wrapText="1"/>
    </xf>
    <xf numFmtId="176" fontId="1" fillId="0" borderId="60" xfId="4" applyNumberFormat="1" applyFont="1" applyFill="1" applyBorder="1" applyAlignment="1">
      <alignment vertical="center"/>
    </xf>
    <xf numFmtId="176" fontId="1" fillId="0" borderId="33" xfId="4" applyNumberFormat="1" applyFont="1" applyFill="1" applyBorder="1" applyAlignment="1">
      <alignment vertical="center"/>
    </xf>
    <xf numFmtId="0" fontId="2" fillId="0" borderId="11" xfId="0" applyFont="1" applyBorder="1" applyAlignment="1">
      <alignment horizontal="left" vertical="center"/>
    </xf>
    <xf numFmtId="0" fontId="2" fillId="0" borderId="40" xfId="0" applyFont="1" applyBorder="1" applyAlignment="1">
      <alignment horizontal="left" vertical="center"/>
    </xf>
    <xf numFmtId="0" fontId="1" fillId="7" borderId="41" xfId="0" applyFont="1" applyFill="1" applyBorder="1" applyAlignment="1">
      <alignment horizontal="left"/>
    </xf>
    <xf numFmtId="0" fontId="1" fillId="7" borderId="42" xfId="0" applyFont="1" applyFill="1" applyBorder="1" applyAlignment="1">
      <alignment horizontal="left"/>
    </xf>
    <xf numFmtId="3" fontId="1" fillId="0" borderId="34" xfId="0" applyNumberFormat="1" applyFont="1" applyBorder="1" applyAlignment="1">
      <alignment horizontal="right"/>
    </xf>
    <xf numFmtId="3" fontId="1" fillId="0" borderId="11" xfId="0" applyNumberFormat="1" applyFont="1" applyBorder="1" applyAlignment="1">
      <alignment horizontal="right"/>
    </xf>
    <xf numFmtId="164" fontId="1" fillId="3" borderId="11" xfId="4" applyNumberFormat="1" applyFont="1" applyFill="1" applyBorder="1" applyAlignment="1">
      <alignment horizontal="right"/>
    </xf>
    <xf numFmtId="164" fontId="1" fillId="3" borderId="33" xfId="4" applyNumberFormat="1" applyFont="1" applyFill="1" applyBorder="1" applyAlignment="1">
      <alignment horizontal="right"/>
    </xf>
    <xf numFmtId="0" fontId="1" fillId="7" borderId="48" xfId="0" applyFont="1" applyFill="1" applyBorder="1" applyAlignment="1">
      <alignment horizontal="left"/>
    </xf>
    <xf numFmtId="3" fontId="1" fillId="0" borderId="45" xfId="0" applyNumberFormat="1" applyFont="1" applyBorder="1" applyAlignment="1">
      <alignment horizontal="right"/>
    </xf>
    <xf numFmtId="3" fontId="1" fillId="0" borderId="41" xfId="0" applyNumberFormat="1" applyFont="1" applyBorder="1" applyAlignment="1">
      <alignment horizontal="right"/>
    </xf>
    <xf numFmtId="14" fontId="16" fillId="0" borderId="17" xfId="0" applyNumberFormat="1" applyFont="1" applyBorder="1" applyAlignment="1">
      <alignment horizontal="right" vertical="center"/>
    </xf>
    <xf numFmtId="164" fontId="2" fillId="0" borderId="12" xfId="0" applyNumberFormat="1" applyFont="1" applyBorder="1" applyAlignment="1">
      <alignment horizontal="center" vertical="center"/>
    </xf>
    <xf numFmtId="0" fontId="6" fillId="0" borderId="0" xfId="0" applyFont="1" applyAlignment="1">
      <alignment horizontal="center" vertical="center"/>
    </xf>
    <xf numFmtId="0" fontId="0" fillId="0" borderId="0" xfId="0" applyAlignment="1">
      <alignment horizontal="left" vertical="top" wrapText="1"/>
    </xf>
  </cellXfs>
  <cellStyles count="6">
    <cellStyle name="Comma" xfId="1" builtinId="3"/>
    <cellStyle name="Currency" xfId="2" builtinId="4"/>
    <cellStyle name="Hyperlink" xfId="5" builtinId="8"/>
    <cellStyle name="Normal" xfId="0" builtinId="0"/>
    <cellStyle name="Normal 2" xfId="3" xr:uid="{00000000-0005-0000-0000-000003000000}"/>
    <cellStyle name="Percent" xfId="4" builtinId="5"/>
  </cellStyles>
  <dxfs count="0"/>
  <tableStyles count="0" defaultTableStyle="TableStyleMedium9" defaultPivotStyle="PivotStyleLight16"/>
  <colors>
    <mruColors>
      <color rgb="FFFFFF99"/>
      <color rgb="FFC0C0C0"/>
      <color rgb="FFDDDDDD"/>
      <color rgb="FFCCFF99"/>
      <color rgb="FFE2E2E2"/>
      <color rgb="FF99FF33"/>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33618</xdr:colOff>
      <xdr:row>144</xdr:row>
      <xdr:rowOff>78442</xdr:rowOff>
    </xdr:from>
    <xdr:to>
      <xdr:col>0</xdr:col>
      <xdr:colOff>2386293</xdr:colOff>
      <xdr:row>159</xdr:row>
      <xdr:rowOff>0</xdr:rowOff>
    </xdr:to>
    <xdr:sp macro="" textlink="">
      <xdr:nvSpPr>
        <xdr:cNvPr id="3" name="Text Box 22">
          <a:extLst>
            <a:ext uri="{FF2B5EF4-FFF2-40B4-BE49-F238E27FC236}">
              <a16:creationId xmlns:a16="http://schemas.microsoft.com/office/drawing/2014/main" id="{E6090EA5-C23B-485F-A16F-FCFDAE7B1CB8}"/>
            </a:ext>
          </a:extLst>
        </xdr:cNvPr>
        <xdr:cNvSpPr txBox="1">
          <a:spLocks noChangeArrowheads="1"/>
        </xdr:cNvSpPr>
      </xdr:nvSpPr>
      <xdr:spPr bwMode="auto">
        <a:xfrm>
          <a:off x="33618" y="25672677"/>
          <a:ext cx="2352675" cy="242047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By signing this Total Project Budget, I hereby certify that I have read and understand the form and further certify, to the best of my knowledge and belief, that the information supplied by the District in the table above is true, accurate, and complete.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________________________________</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By: </a:t>
          </a:r>
        </a:p>
        <a:p>
          <a:pPr algn="l" rtl="0">
            <a:defRPr sz="1000"/>
          </a:pPr>
          <a:r>
            <a:rPr lang="en-US" sz="1000" b="0" i="0" u="none" strike="noStrike" baseline="0">
              <a:solidFill>
                <a:srgbClr val="000000"/>
              </a:solidFill>
              <a:latin typeface="Arial"/>
              <a:cs typeface="Arial"/>
            </a:rPr>
            <a:t>Title: Chair of School Building Committee</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Date:  __________________</a:t>
          </a:r>
        </a:p>
      </xdr:txBody>
    </xdr:sp>
    <xdr:clientData/>
  </xdr:twoCellAnchor>
  <xdr:twoCellAnchor>
    <xdr:from>
      <xdr:col>0</xdr:col>
      <xdr:colOff>2544755</xdr:colOff>
      <xdr:row>144</xdr:row>
      <xdr:rowOff>87100</xdr:rowOff>
    </xdr:from>
    <xdr:to>
      <xdr:col>1</xdr:col>
      <xdr:colOff>1256333</xdr:colOff>
      <xdr:row>159</xdr:row>
      <xdr:rowOff>0</xdr:rowOff>
    </xdr:to>
    <xdr:sp macro="" textlink="">
      <xdr:nvSpPr>
        <xdr:cNvPr id="4" name="Text Box 23">
          <a:extLst>
            <a:ext uri="{FF2B5EF4-FFF2-40B4-BE49-F238E27FC236}">
              <a16:creationId xmlns:a16="http://schemas.microsoft.com/office/drawing/2014/main" id="{330E6180-7184-4BAC-9448-C5E91FD31EC3}"/>
            </a:ext>
          </a:extLst>
        </xdr:cNvPr>
        <xdr:cNvSpPr txBox="1">
          <a:spLocks noChangeArrowheads="1"/>
        </xdr:cNvSpPr>
      </xdr:nvSpPr>
      <xdr:spPr bwMode="auto">
        <a:xfrm>
          <a:off x="2544755" y="25681335"/>
          <a:ext cx="2319872" cy="242047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By signing this Total Project Budget, I hereby certify that I have read and understand the form and further certify, to the best of my knowledge and belief, that the information supplied by the District in the table above is true, accurate, and complete.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________________________________</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By: </a:t>
          </a:r>
        </a:p>
        <a:p>
          <a:pPr algn="l" rtl="0">
            <a:defRPr sz="1000"/>
          </a:pPr>
          <a:r>
            <a:rPr lang="en-US" sz="1000" b="0" i="0" u="none" strike="noStrike" baseline="0">
              <a:solidFill>
                <a:srgbClr val="000000"/>
              </a:solidFill>
              <a:latin typeface="Arial"/>
              <a:cs typeface="Arial"/>
            </a:rPr>
            <a:t>Title: Chief Executive Officer</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Date:  __________________</a:t>
          </a:r>
        </a:p>
      </xdr:txBody>
    </xdr:sp>
    <xdr:clientData/>
  </xdr:twoCellAnchor>
  <xdr:twoCellAnchor>
    <xdr:from>
      <xdr:col>2</xdr:col>
      <xdr:colOff>33618</xdr:colOff>
      <xdr:row>144</xdr:row>
      <xdr:rowOff>78442</xdr:rowOff>
    </xdr:from>
    <xdr:to>
      <xdr:col>3</xdr:col>
      <xdr:colOff>606900</xdr:colOff>
      <xdr:row>159</xdr:row>
      <xdr:rowOff>0</xdr:rowOff>
    </xdr:to>
    <xdr:sp macro="" textlink="">
      <xdr:nvSpPr>
        <xdr:cNvPr id="5" name="Text Box 23">
          <a:extLst>
            <a:ext uri="{FF2B5EF4-FFF2-40B4-BE49-F238E27FC236}">
              <a16:creationId xmlns:a16="http://schemas.microsoft.com/office/drawing/2014/main" id="{66BCE74D-3936-4F18-9F15-E763D0C65532}"/>
            </a:ext>
          </a:extLst>
        </xdr:cNvPr>
        <xdr:cNvSpPr txBox="1">
          <a:spLocks noChangeArrowheads="1"/>
        </xdr:cNvSpPr>
      </xdr:nvSpPr>
      <xdr:spPr bwMode="auto">
        <a:xfrm>
          <a:off x="5109883" y="25672677"/>
          <a:ext cx="2321399" cy="242047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By signing this Total Project Budget, I hereby certify that I have read and understand the form and further certify, to the best of my knowledge and belief, that the information supplied by the District in the table above is true, accurate, and complete.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_______________________________</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By: </a:t>
          </a:r>
        </a:p>
        <a:p>
          <a:pPr algn="l" rtl="0">
            <a:defRPr sz="1000"/>
          </a:pPr>
          <a:r>
            <a:rPr lang="en-US" sz="1000" b="0" i="0" u="none" strike="noStrike" baseline="0">
              <a:solidFill>
                <a:srgbClr val="000000"/>
              </a:solidFill>
              <a:latin typeface="Arial"/>
              <a:cs typeface="Arial"/>
            </a:rPr>
            <a:t>Title: Superintendent of Schools</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Date:  __________________</a:t>
          </a:r>
        </a:p>
      </xdr:txBody>
    </xdr:sp>
    <xdr:clientData/>
  </xdr:twoCellAnchor>
  <xdr:twoCellAnchor>
    <xdr:from>
      <xdr:col>3</xdr:col>
      <xdr:colOff>717685</xdr:colOff>
      <xdr:row>144</xdr:row>
      <xdr:rowOff>78442</xdr:rowOff>
    </xdr:from>
    <xdr:to>
      <xdr:col>4</xdr:col>
      <xdr:colOff>1464150</xdr:colOff>
      <xdr:row>159</xdr:row>
      <xdr:rowOff>0</xdr:rowOff>
    </xdr:to>
    <xdr:sp macro="" textlink="">
      <xdr:nvSpPr>
        <xdr:cNvPr id="6" name="Text Box 23">
          <a:extLst>
            <a:ext uri="{FF2B5EF4-FFF2-40B4-BE49-F238E27FC236}">
              <a16:creationId xmlns:a16="http://schemas.microsoft.com/office/drawing/2014/main" id="{FBF4D1A6-3A51-4A2F-A33D-F664F8A3884E}"/>
            </a:ext>
          </a:extLst>
        </xdr:cNvPr>
        <xdr:cNvSpPr txBox="1">
          <a:spLocks noChangeArrowheads="1"/>
        </xdr:cNvSpPr>
      </xdr:nvSpPr>
      <xdr:spPr bwMode="auto">
        <a:xfrm>
          <a:off x="7542067" y="25672677"/>
          <a:ext cx="2315289" cy="242047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By signing this Total Project Budget, I hereby certify that I have read and understand the form and further certify, to the best of my knowledge and belief, that the information supplied by the District in the table above is true, accurate, and complete.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________________________________</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By: </a:t>
          </a:r>
        </a:p>
        <a:p>
          <a:pPr algn="l" rtl="0">
            <a:defRPr sz="1000"/>
          </a:pPr>
          <a:r>
            <a:rPr lang="en-US" sz="1000" b="0" i="0" u="none" strike="noStrike" baseline="0">
              <a:solidFill>
                <a:srgbClr val="000000"/>
              </a:solidFill>
              <a:latin typeface="Arial"/>
              <a:cs typeface="Arial"/>
            </a:rPr>
            <a:t>Title: Chair of the School Committee</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Date:  __________________</a:t>
          </a:r>
        </a:p>
      </xdr:txBody>
    </xdr:sp>
    <xdr:clientData/>
  </xdr:twoCellAnchor>
  <xdr:twoCellAnchor>
    <xdr:from>
      <xdr:col>2</xdr:col>
      <xdr:colOff>93233</xdr:colOff>
      <xdr:row>121</xdr:row>
      <xdr:rowOff>31714</xdr:rowOff>
    </xdr:from>
    <xdr:to>
      <xdr:col>4</xdr:col>
      <xdr:colOff>1646465</xdr:colOff>
      <xdr:row>142</xdr:row>
      <xdr:rowOff>82252</xdr:rowOff>
    </xdr:to>
    <xdr:sp macro="" textlink="">
      <xdr:nvSpPr>
        <xdr:cNvPr id="7" name="Text Box 1">
          <a:extLst>
            <a:ext uri="{FF2B5EF4-FFF2-40B4-BE49-F238E27FC236}">
              <a16:creationId xmlns:a16="http://schemas.microsoft.com/office/drawing/2014/main" id="{DECECD2A-2347-44AE-933B-1D2F7EA003A9}"/>
            </a:ext>
          </a:extLst>
        </xdr:cNvPr>
        <xdr:cNvSpPr txBox="1">
          <a:spLocks noChangeArrowheads="1"/>
        </xdr:cNvSpPr>
      </xdr:nvSpPr>
      <xdr:spPr bwMode="auto">
        <a:xfrm>
          <a:off x="5522483" y="22592357"/>
          <a:ext cx="4927803" cy="490828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NOTES</a:t>
          </a:r>
        </a:p>
        <a:p>
          <a:pPr algn="l" rtl="0">
            <a:defRPr sz="1000"/>
          </a:pPr>
          <a:r>
            <a:rPr lang="en-US" sz="1000" b="0" i="0" u="none" strike="noStrike" baseline="0">
              <a:solidFill>
                <a:srgbClr val="000000"/>
              </a:solidFill>
              <a:latin typeface="Arial"/>
              <a:cs typeface="Arial"/>
            </a:rPr>
            <a:t>This template was prepared by the MSBA as a tool to assist Districts and consultants in understanding MSBA policies and practices regarding potential impact on the MSBA’s calculation of a potential Basis of Total Facilities Grant and potential Total Maximum Facilities Grant.  This template does not contain a final, exhaustive list of all evaluations which the MSBA may use in determining whether items are eligible for reimbursement by the MSBA.  The MSBA will perform an independent analysis based on a review of information and estimates provided by the District for the proposed school project that may or may not agree with the estimates generated by the District using this template.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1 - The Estimated Basis of Total Facilities Grant and Estimated Maximum Facilities Grant amounts do not include any potentially eligible contingency funds and are subject to review and audit by the MSBA.  </a:t>
          </a:r>
        </a:p>
        <a:p>
          <a:pPr algn="l" rtl="0">
            <a:defRPr sz="1000"/>
          </a:pPr>
          <a:endParaRPr lang="en-US" sz="1000" b="0" i="0" u="none" strike="noStrike" baseline="0">
            <a:solidFill>
              <a:sysClr val="windowText" lastClr="000000"/>
            </a:solidFill>
            <a:latin typeface="Arial"/>
            <a:cs typeface="Arial"/>
          </a:endParaRPr>
        </a:p>
        <a:p>
          <a:pPr algn="l" rtl="0">
            <a:defRPr sz="1000"/>
          </a:pPr>
          <a:r>
            <a:rPr lang="en-US" sz="1000" b="0" i="0" u="none" strike="noStrike" baseline="0">
              <a:solidFill>
                <a:sysClr val="windowText" lastClr="000000"/>
              </a:solidFill>
              <a:latin typeface="Arial"/>
              <a:cs typeface="Arial"/>
            </a:rPr>
            <a:t>2 - Costs associated with the commissioning of ineligible building area is estimated </a:t>
          </a:r>
          <a:r>
            <a:rPr lang="en-US" sz="1000" b="0" i="0" u="none" strike="noStrike" baseline="0">
              <a:solidFill>
                <a:srgbClr val="000000"/>
              </a:solidFill>
              <a:latin typeface="Arial"/>
              <a:cs typeface="Arial"/>
            </a:rPr>
            <a:t>to result in the recovery of a portion of the overall commissioning cost. The OPM has estimated this </a:t>
          </a:r>
          <a:r>
            <a:rPr lang="en-US" sz="1000" b="0" i="0" u="none" strike="noStrike" baseline="0">
              <a:solidFill>
                <a:sysClr val="windowText" lastClr="000000"/>
              </a:solidFill>
              <a:latin typeface="Arial"/>
              <a:cs typeface="Arial"/>
            </a:rPr>
            <a:t>recovery</a:t>
          </a:r>
          <a:r>
            <a:rPr lang="en-US" sz="1000" b="0" i="0" u="none" strike="noStrike" baseline="0">
              <a:solidFill>
                <a:srgbClr val="000000"/>
              </a:solidFill>
              <a:latin typeface="Arial"/>
              <a:cs typeface="Arial"/>
            </a:rPr>
            <a:t> of funds to be $_____. The proposed demolition of the _______ School is expected to result in the MSBA recovering a portion of state funds previously paid to the District for the _________ project at the existing facilities completed in ____. The MSBA will perform an independent analysis based on a review of its records and information and estimates provided by the District for the proposed school project that may or may not agree with the estimated cost recovery generated by the District and its consultants using this template.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3 - Pursuant to Section 3.21 of the Project Funding Agreement and the applicable policies and guidelines of the Authority, any project costs associated with the reallocation or transfer of funds from either the Owner's contingency or the Construction contingency to other budget line items shall be subject to review by the Authority to determine whether any such costs are eligible for reimbursement by the Authority. All costs are subject to review and audit by the MSBA.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assschoolbuildings.org/sites/default/files/edit-contentfiles/About_Us/Board_Meetings/2025_Board/8.27.2025/FY26_Project_Funding_Level_Policy_Memo.pdf"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A1BBC-1AF3-41C9-934D-B8EFED20D8FB}">
  <sheetPr>
    <pageSetUpPr fitToPage="1"/>
  </sheetPr>
  <dimension ref="A1:R461"/>
  <sheetViews>
    <sheetView showGridLines="0" tabSelected="1" zoomScale="85" zoomScaleNormal="85" workbookViewId="0">
      <selection activeCell="B4" sqref="B4"/>
    </sheetView>
  </sheetViews>
  <sheetFormatPr defaultColWidth="8.85546875" defaultRowHeight="12.75" x14ac:dyDescent="0.2"/>
  <cols>
    <col min="1" max="1" width="54.5703125" style="66" customWidth="1"/>
    <col min="2" max="2" width="24.5703125" style="65" customWidth="1"/>
    <col min="3" max="5" width="24.5703125" style="66" customWidth="1"/>
    <col min="6" max="6" width="31.5703125" style="66" customWidth="1"/>
    <col min="7" max="10" width="22.5703125" style="66" customWidth="1"/>
    <col min="11" max="11" width="27.28515625" style="66" customWidth="1"/>
    <col min="12" max="12" width="22.5703125" style="66" customWidth="1"/>
    <col min="13" max="13" width="9.140625" style="66"/>
    <col min="14" max="14" width="8.140625" style="66" customWidth="1"/>
    <col min="15" max="15" width="10.42578125" style="66" bestFit="1" customWidth="1"/>
    <col min="16" max="16" width="20.85546875" style="66" customWidth="1"/>
    <col min="17" max="16384" width="8.85546875" style="66"/>
  </cols>
  <sheetData>
    <row r="1" spans="1:9" s="62" customFormat="1" ht="38.25" customHeight="1" thickBot="1" x14ac:dyDescent="0.25">
      <c r="A1" s="16" t="s">
        <v>0</v>
      </c>
      <c r="B1" s="356"/>
      <c r="C1" s="356"/>
      <c r="D1" s="14"/>
      <c r="E1" s="211" t="s">
        <v>1</v>
      </c>
      <c r="F1" s="112"/>
      <c r="G1" s="112"/>
    </row>
    <row r="2" spans="1:9" ht="54" customHeight="1" x14ac:dyDescent="0.25">
      <c r="A2" s="34" t="s">
        <v>2</v>
      </c>
      <c r="B2" s="21" t="s">
        <v>3</v>
      </c>
      <c r="C2" s="3" t="s">
        <v>4</v>
      </c>
      <c r="D2" s="23" t="s">
        <v>5</v>
      </c>
      <c r="E2" s="4" t="s">
        <v>6</v>
      </c>
      <c r="G2" s="389" t="s">
        <v>7</v>
      </c>
      <c r="H2" s="390"/>
      <c r="I2" s="391"/>
    </row>
    <row r="3" spans="1:9" ht="13.35" customHeight="1" thickBot="1" x14ac:dyDescent="0.25">
      <c r="A3" s="134" t="s">
        <v>8</v>
      </c>
      <c r="B3" s="135"/>
      <c r="C3" s="136"/>
      <c r="D3" s="137"/>
      <c r="E3" s="138"/>
      <c r="F3" s="328" t="s">
        <v>9</v>
      </c>
      <c r="G3" s="328"/>
      <c r="H3" s="328"/>
      <c r="I3" s="329"/>
    </row>
    <row r="4" spans="1:9" ht="13.35" customHeight="1" thickTop="1" x14ac:dyDescent="0.2">
      <c r="A4" s="60" t="s">
        <v>10</v>
      </c>
      <c r="B4" s="70">
        <v>0</v>
      </c>
      <c r="C4" s="139">
        <v>0</v>
      </c>
      <c r="D4" s="140">
        <f>B4-C4</f>
        <v>0</v>
      </c>
      <c r="E4" s="141"/>
      <c r="F4" s="172" t="s">
        <v>11</v>
      </c>
      <c r="G4" s="172" t="s">
        <v>12</v>
      </c>
      <c r="H4" s="172" t="s">
        <v>13</v>
      </c>
      <c r="I4" s="110" t="s">
        <v>14</v>
      </c>
    </row>
    <row r="5" spans="1:9" ht="13.35" customHeight="1" x14ac:dyDescent="0.2">
      <c r="A5" s="61" t="s">
        <v>15</v>
      </c>
      <c r="B5" s="70">
        <v>0</v>
      </c>
      <c r="C5" s="139">
        <v>0</v>
      </c>
      <c r="D5" s="140">
        <f>B5-C5</f>
        <v>0</v>
      </c>
      <c r="E5" s="141"/>
      <c r="F5" s="65" t="s">
        <v>16</v>
      </c>
      <c r="G5" s="189">
        <f>B24+B4+B7</f>
        <v>0</v>
      </c>
      <c r="H5" s="189">
        <f>C24+C4+C7</f>
        <v>0</v>
      </c>
      <c r="I5" s="129">
        <f>G5-H5</f>
        <v>0</v>
      </c>
    </row>
    <row r="6" spans="1:9" ht="13.35" customHeight="1" x14ac:dyDescent="0.2">
      <c r="A6" s="61" t="s">
        <v>17</v>
      </c>
      <c r="B6" s="70">
        <v>0</v>
      </c>
      <c r="C6" s="139">
        <v>0</v>
      </c>
      <c r="D6" s="140">
        <f>B6-C6</f>
        <v>0</v>
      </c>
      <c r="E6" s="141"/>
      <c r="F6" s="65" t="s">
        <v>18</v>
      </c>
      <c r="G6" s="189">
        <f>B43+B5+B6</f>
        <v>0</v>
      </c>
      <c r="H6" s="189">
        <f>C43+C5+C6</f>
        <v>0</v>
      </c>
      <c r="I6" s="129">
        <f>G6-H6</f>
        <v>0</v>
      </c>
    </row>
    <row r="7" spans="1:9" ht="13.35" customHeight="1" x14ac:dyDescent="0.2">
      <c r="A7" s="61" t="s">
        <v>19</v>
      </c>
      <c r="B7" s="70">
        <v>0</v>
      </c>
      <c r="C7" s="139">
        <v>0</v>
      </c>
      <c r="D7" s="140">
        <f>B7-C7</f>
        <v>0</v>
      </c>
      <c r="E7" s="141"/>
      <c r="F7" s="274" t="s">
        <v>20</v>
      </c>
      <c r="G7" s="357" t="s">
        <v>21</v>
      </c>
      <c r="H7" s="357"/>
      <c r="I7" s="358"/>
    </row>
    <row r="8" spans="1:9" ht="15" customHeight="1" x14ac:dyDescent="0.2">
      <c r="A8" s="111" t="s">
        <v>22</v>
      </c>
      <c r="B8" s="71">
        <f>SUM(B4:B7)</f>
        <v>0</v>
      </c>
      <c r="C8" s="71">
        <f>SUM(C4:C7)</f>
        <v>0</v>
      </c>
      <c r="D8" s="71">
        <f>B8-C8</f>
        <v>0</v>
      </c>
      <c r="E8" s="72">
        <f>D8*$C$121</f>
        <v>0</v>
      </c>
      <c r="F8" s="196" t="s">
        <v>23</v>
      </c>
      <c r="G8" s="189">
        <f>B110</f>
        <v>0</v>
      </c>
      <c r="H8" s="189">
        <f>C110</f>
        <v>0</v>
      </c>
      <c r="I8" s="129">
        <f>G8-H8</f>
        <v>0</v>
      </c>
    </row>
    <row r="9" spans="1:9" ht="13.35" customHeight="1" x14ac:dyDescent="0.2">
      <c r="A9" s="134" t="s">
        <v>24</v>
      </c>
      <c r="B9" s="135"/>
      <c r="C9" s="136"/>
      <c r="D9" s="137"/>
      <c r="E9" s="138"/>
      <c r="F9" s="196" t="s">
        <v>25</v>
      </c>
      <c r="G9" s="189">
        <f>B114</f>
        <v>0</v>
      </c>
      <c r="H9" s="189">
        <f>C114</f>
        <v>0</v>
      </c>
      <c r="I9" s="129">
        <f>G9-H9</f>
        <v>0</v>
      </c>
    </row>
    <row r="10" spans="1:9" ht="13.35" customHeight="1" x14ac:dyDescent="0.2">
      <c r="A10" s="44" t="s">
        <v>26</v>
      </c>
      <c r="B10" s="70">
        <v>0</v>
      </c>
      <c r="C10" s="70">
        <f>B10</f>
        <v>0</v>
      </c>
      <c r="D10" s="140">
        <f>B10-C10</f>
        <v>0</v>
      </c>
      <c r="E10" s="72">
        <f>D10*$C$121</f>
        <v>0</v>
      </c>
      <c r="F10" s="275" t="s">
        <v>27</v>
      </c>
      <c r="G10" s="405" t="s">
        <v>28</v>
      </c>
      <c r="H10" s="405"/>
      <c r="I10" s="406"/>
    </row>
    <row r="11" spans="1:9" ht="13.35" customHeight="1" x14ac:dyDescent="0.2">
      <c r="A11" s="10" t="s">
        <v>29</v>
      </c>
      <c r="B11" s="142"/>
      <c r="C11" s="136"/>
      <c r="D11" s="137"/>
      <c r="E11" s="138"/>
      <c r="F11" s="197"/>
      <c r="G11" s="342" t="s">
        <v>30</v>
      </c>
      <c r="H11" s="342"/>
      <c r="I11" s="212">
        <f>SUM(I5:I10)</f>
        <v>0</v>
      </c>
    </row>
    <row r="12" spans="1:9" ht="13.35" customHeight="1" x14ac:dyDescent="0.2">
      <c r="A12" s="45" t="s">
        <v>31</v>
      </c>
      <c r="B12" s="70">
        <v>0</v>
      </c>
      <c r="C12" s="139">
        <v>0</v>
      </c>
      <c r="D12" s="140">
        <f t="shared" ref="D12:D23" si="0">B12-C12</f>
        <v>0</v>
      </c>
      <c r="E12" s="141"/>
    </row>
    <row r="13" spans="1:9" ht="13.35" customHeight="1" thickBot="1" x14ac:dyDescent="0.25">
      <c r="A13" s="45" t="s">
        <v>32</v>
      </c>
      <c r="B13" s="70">
        <v>0</v>
      </c>
      <c r="C13" s="139">
        <v>0</v>
      </c>
      <c r="D13" s="140">
        <f t="shared" si="0"/>
        <v>0</v>
      </c>
      <c r="E13" s="141"/>
      <c r="F13" s="328" t="s">
        <v>33</v>
      </c>
      <c r="G13" s="328"/>
      <c r="H13" s="328"/>
      <c r="I13" s="329"/>
    </row>
    <row r="14" spans="1:9" ht="13.35" customHeight="1" thickTop="1" x14ac:dyDescent="0.2">
      <c r="A14" s="45" t="s">
        <v>34</v>
      </c>
      <c r="B14" s="70">
        <v>0</v>
      </c>
      <c r="C14" s="139">
        <v>0</v>
      </c>
      <c r="D14" s="140">
        <f t="shared" si="0"/>
        <v>0</v>
      </c>
      <c r="E14" s="141"/>
      <c r="F14" s="198" t="s">
        <v>11</v>
      </c>
      <c r="G14" s="172" t="s">
        <v>12</v>
      </c>
      <c r="H14" s="338"/>
      <c r="I14" s="338"/>
    </row>
    <row r="15" spans="1:9" ht="13.35" customHeight="1" x14ac:dyDescent="0.2">
      <c r="A15" s="45" t="s">
        <v>35</v>
      </c>
      <c r="B15" s="70">
        <v>0</v>
      </c>
      <c r="C15" s="70">
        <v>0</v>
      </c>
      <c r="D15" s="140">
        <f t="shared" si="0"/>
        <v>0</v>
      </c>
      <c r="E15" s="141"/>
      <c r="F15" s="65" t="s">
        <v>36</v>
      </c>
      <c r="G15" s="189">
        <f>B45</f>
        <v>0</v>
      </c>
      <c r="H15" s="338"/>
      <c r="I15" s="338"/>
    </row>
    <row r="16" spans="1:9" ht="13.35" customHeight="1" x14ac:dyDescent="0.2">
      <c r="A16" s="45" t="s">
        <v>37</v>
      </c>
      <c r="B16" s="70">
        <v>0</v>
      </c>
      <c r="C16" s="139">
        <v>0</v>
      </c>
      <c r="D16" s="140">
        <f t="shared" si="0"/>
        <v>0</v>
      </c>
      <c r="E16" s="141"/>
      <c r="F16" s="65" t="s">
        <v>38</v>
      </c>
      <c r="G16" s="189">
        <f>B99</f>
        <v>0</v>
      </c>
      <c r="H16" s="338"/>
      <c r="I16" s="338"/>
    </row>
    <row r="17" spans="1:10" ht="13.35" customHeight="1" x14ac:dyDescent="0.2">
      <c r="A17" s="45" t="s">
        <v>39</v>
      </c>
      <c r="B17" s="70">
        <v>0</v>
      </c>
      <c r="C17" s="139">
        <v>0</v>
      </c>
      <c r="D17" s="140">
        <f t="shared" si="0"/>
        <v>0</v>
      </c>
      <c r="E17" s="143"/>
      <c r="F17" s="274" t="s">
        <v>40</v>
      </c>
      <c r="G17" s="340" t="s">
        <v>28</v>
      </c>
      <c r="H17" s="340"/>
      <c r="I17" s="341"/>
    </row>
    <row r="18" spans="1:10" ht="13.35" customHeight="1" x14ac:dyDescent="0.2">
      <c r="A18" s="45" t="s">
        <v>41</v>
      </c>
      <c r="B18" s="70">
        <v>0</v>
      </c>
      <c r="C18" s="139">
        <v>0</v>
      </c>
      <c r="D18" s="140">
        <f t="shared" si="0"/>
        <v>0</v>
      </c>
      <c r="E18" s="141"/>
      <c r="F18" s="65" t="s">
        <v>42</v>
      </c>
      <c r="G18" s="189">
        <f>SUM(G15:G17)</f>
        <v>0</v>
      </c>
      <c r="H18" s="338"/>
      <c r="I18" s="338"/>
    </row>
    <row r="19" spans="1:10" ht="13.35" customHeight="1" x14ac:dyDescent="0.2">
      <c r="A19" s="45" t="s">
        <v>43</v>
      </c>
      <c r="B19" s="70">
        <v>0</v>
      </c>
      <c r="C19" s="139">
        <v>0</v>
      </c>
      <c r="D19" s="140">
        <f t="shared" si="0"/>
        <v>0</v>
      </c>
      <c r="E19" s="141"/>
      <c r="F19" s="65" t="s">
        <v>44</v>
      </c>
      <c r="G19" s="214">
        <v>0.2</v>
      </c>
      <c r="H19" s="339"/>
      <c r="I19" s="339"/>
    </row>
    <row r="20" spans="1:10" ht="13.35" customHeight="1" x14ac:dyDescent="0.2">
      <c r="A20" s="45" t="s">
        <v>45</v>
      </c>
      <c r="B20" s="70">
        <v>0</v>
      </c>
      <c r="C20" s="131">
        <v>0</v>
      </c>
      <c r="D20" s="140">
        <f t="shared" si="0"/>
        <v>0</v>
      </c>
      <c r="E20" s="144"/>
      <c r="F20" s="65" t="s">
        <v>46</v>
      </c>
      <c r="G20" s="189">
        <f>G18*G19</f>
        <v>0</v>
      </c>
      <c r="H20" s="338"/>
      <c r="I20" s="338"/>
    </row>
    <row r="21" spans="1:10" ht="13.35" customHeight="1" x14ac:dyDescent="0.2">
      <c r="A21" s="45" t="s">
        <v>47</v>
      </c>
      <c r="B21" s="70">
        <v>0</v>
      </c>
      <c r="C21" s="131">
        <v>0</v>
      </c>
      <c r="D21" s="140">
        <f t="shared" si="0"/>
        <v>0</v>
      </c>
      <c r="E21" s="144"/>
      <c r="F21" s="199" t="s">
        <v>48</v>
      </c>
      <c r="G21" s="284">
        <f>I11-G20</f>
        <v>0</v>
      </c>
      <c r="H21" s="336" t="s">
        <v>49</v>
      </c>
      <c r="I21" s="337"/>
    </row>
    <row r="22" spans="1:10" ht="13.35" customHeight="1" x14ac:dyDescent="0.2">
      <c r="A22" s="45" t="s">
        <v>50</v>
      </c>
      <c r="B22" s="70">
        <v>0</v>
      </c>
      <c r="C22" s="131">
        <v>0</v>
      </c>
      <c r="D22" s="140">
        <f t="shared" si="0"/>
        <v>0</v>
      </c>
      <c r="E22" s="144"/>
      <c r="F22" s="334" t="s">
        <v>51</v>
      </c>
      <c r="G22" s="334"/>
      <c r="H22" s="334"/>
      <c r="I22" s="335"/>
    </row>
    <row r="23" spans="1:10" ht="13.35" customHeight="1" x14ac:dyDescent="0.2">
      <c r="A23" s="45" t="s">
        <v>52</v>
      </c>
      <c r="B23" s="70">
        <v>0</v>
      </c>
      <c r="C23" s="131">
        <v>0</v>
      </c>
      <c r="D23" s="140">
        <f t="shared" si="0"/>
        <v>0</v>
      </c>
      <c r="E23" s="144"/>
      <c r="F23" s="330" t="s">
        <v>53</v>
      </c>
      <c r="G23" s="330"/>
      <c r="H23" s="330"/>
      <c r="I23" s="331"/>
    </row>
    <row r="24" spans="1:10" ht="15" customHeight="1" x14ac:dyDescent="0.2">
      <c r="A24" s="111" t="s">
        <v>54</v>
      </c>
      <c r="B24" s="71">
        <f>SUM(B10:B23)</f>
        <v>0</v>
      </c>
      <c r="C24" s="73">
        <f>SUM(C10:C23)</f>
        <v>0</v>
      </c>
      <c r="D24" s="73">
        <f>B24-C24</f>
        <v>0</v>
      </c>
      <c r="E24" s="72">
        <f>D24*$C$121</f>
        <v>0</v>
      </c>
      <c r="F24" s="332"/>
      <c r="G24" s="332"/>
      <c r="H24" s="332"/>
      <c r="I24" s="333"/>
    </row>
    <row r="25" spans="1:10" ht="13.35" customHeight="1" x14ac:dyDescent="0.2">
      <c r="A25" s="10" t="s">
        <v>55</v>
      </c>
      <c r="B25" s="145"/>
      <c r="C25" s="136"/>
      <c r="D25" s="137"/>
      <c r="E25" s="138"/>
    </row>
    <row r="26" spans="1:10" ht="13.35" customHeight="1" thickBot="1" x14ac:dyDescent="0.25">
      <c r="A26" s="50" t="s">
        <v>56</v>
      </c>
      <c r="B26" s="48"/>
      <c r="C26" s="49"/>
      <c r="D26" s="137"/>
      <c r="E26" s="141"/>
      <c r="F26" s="328" t="s">
        <v>57</v>
      </c>
      <c r="G26" s="328"/>
      <c r="H26" s="328"/>
      <c r="I26" s="328"/>
      <c r="J26" s="329"/>
    </row>
    <row r="27" spans="1:10" ht="13.35" customHeight="1" thickTop="1" x14ac:dyDescent="0.2">
      <c r="A27" s="44" t="s">
        <v>31</v>
      </c>
      <c r="B27" s="70">
        <v>0</v>
      </c>
      <c r="C27" s="139">
        <v>0</v>
      </c>
      <c r="D27" s="140">
        <f t="shared" ref="D27:D32" si="1">B27-C27</f>
        <v>0</v>
      </c>
      <c r="E27" s="141"/>
      <c r="F27" s="344" t="s">
        <v>58</v>
      </c>
      <c r="G27" s="344"/>
      <c r="H27" s="130">
        <f>H69</f>
        <v>0</v>
      </c>
      <c r="I27" s="243" t="e">
        <f>ROUND((H27/H28),4)</f>
        <v>#DIV/0!</v>
      </c>
      <c r="J27" s="215"/>
    </row>
    <row r="28" spans="1:10" ht="13.35" customHeight="1" x14ac:dyDescent="0.2">
      <c r="A28" s="44" t="s">
        <v>32</v>
      </c>
      <c r="B28" s="70">
        <v>0</v>
      </c>
      <c r="C28" s="139">
        <v>0</v>
      </c>
      <c r="D28" s="140">
        <f t="shared" si="1"/>
        <v>0</v>
      </c>
      <c r="E28" s="141"/>
      <c r="F28" s="199"/>
      <c r="G28" s="65" t="s">
        <v>59</v>
      </c>
      <c r="H28" s="184">
        <f>B121</f>
        <v>0</v>
      </c>
      <c r="I28" s="216"/>
      <c r="J28" s="217"/>
    </row>
    <row r="29" spans="1:10" ht="13.35" customHeight="1" x14ac:dyDescent="0.2">
      <c r="A29" s="44" t="s">
        <v>34</v>
      </c>
      <c r="B29" s="70">
        <v>0</v>
      </c>
      <c r="C29" s="139">
        <v>0</v>
      </c>
      <c r="D29" s="140">
        <f t="shared" si="1"/>
        <v>0</v>
      </c>
      <c r="E29" s="141"/>
      <c r="G29" s="118" t="s">
        <v>12</v>
      </c>
      <c r="H29" s="118" t="s">
        <v>60</v>
      </c>
      <c r="I29" s="172" t="s">
        <v>61</v>
      </c>
      <c r="J29" s="110"/>
    </row>
    <row r="30" spans="1:10" ht="13.35" customHeight="1" x14ac:dyDescent="0.2">
      <c r="A30" s="44" t="s">
        <v>35</v>
      </c>
      <c r="B30" s="70">
        <v>0</v>
      </c>
      <c r="C30" s="70">
        <v>0</v>
      </c>
      <c r="D30" s="140">
        <f t="shared" si="1"/>
        <v>0</v>
      </c>
      <c r="E30" s="141"/>
      <c r="F30" s="65" t="s">
        <v>62</v>
      </c>
      <c r="G30" s="67">
        <f>B4+(SUM(B12:B16))</f>
        <v>0</v>
      </c>
      <c r="H30" s="116" t="e">
        <f>I27</f>
        <v>#DIV/0!</v>
      </c>
      <c r="I30" s="189" t="e">
        <f>G30*H30</f>
        <v>#DIV/0!</v>
      </c>
      <c r="J30" s="129"/>
    </row>
    <row r="31" spans="1:10" ht="13.35" customHeight="1" x14ac:dyDescent="0.2">
      <c r="A31" s="44" t="s">
        <v>37</v>
      </c>
      <c r="B31" s="70">
        <v>0</v>
      </c>
      <c r="C31" s="139">
        <v>0</v>
      </c>
      <c r="D31" s="140">
        <f t="shared" si="1"/>
        <v>0</v>
      </c>
      <c r="E31" s="141"/>
      <c r="F31" s="65" t="s">
        <v>63</v>
      </c>
      <c r="G31" s="67">
        <f>B5+(SUM(B27:B32))</f>
        <v>0</v>
      </c>
      <c r="H31" s="116" t="e">
        <f>I27</f>
        <v>#DIV/0!</v>
      </c>
      <c r="I31" s="189" t="e">
        <f>G31*H31</f>
        <v>#DIV/0!</v>
      </c>
      <c r="J31" s="129"/>
    </row>
    <row r="32" spans="1:10" ht="13.35" customHeight="1" x14ac:dyDescent="0.2">
      <c r="A32" s="44" t="s">
        <v>64</v>
      </c>
      <c r="B32" s="70">
        <v>0</v>
      </c>
      <c r="C32" s="139">
        <v>0</v>
      </c>
      <c r="D32" s="140">
        <f t="shared" si="1"/>
        <v>0</v>
      </c>
      <c r="E32" s="141"/>
      <c r="I32" s="65"/>
      <c r="J32" s="218"/>
    </row>
    <row r="33" spans="1:11" ht="13.35" customHeight="1" thickBot="1" x14ac:dyDescent="0.25">
      <c r="A33" s="8" t="s">
        <v>65</v>
      </c>
      <c r="B33" s="82">
        <f>SUM(B27:B32)</f>
        <v>0</v>
      </c>
      <c r="C33" s="82">
        <f>SUM(C27:C32)</f>
        <v>0</v>
      </c>
      <c r="D33" s="82">
        <f>B33-C33</f>
        <v>0</v>
      </c>
      <c r="E33" s="141"/>
      <c r="F33" s="328" t="s">
        <v>66</v>
      </c>
      <c r="G33" s="328"/>
      <c r="H33" s="328"/>
      <c r="I33" s="328"/>
      <c r="J33" s="329"/>
    </row>
    <row r="34" spans="1:11" ht="13.35" customHeight="1" thickTop="1" x14ac:dyDescent="0.2">
      <c r="A34" s="146" t="s">
        <v>67</v>
      </c>
      <c r="B34" s="145"/>
      <c r="C34" s="136"/>
      <c r="D34" s="137"/>
      <c r="E34" s="138"/>
      <c r="F34" s="344" t="s">
        <v>68</v>
      </c>
      <c r="G34" s="344"/>
      <c r="H34" s="270">
        <f>B86</f>
        <v>0</v>
      </c>
      <c r="I34" s="359" t="e">
        <f>H34/H35</f>
        <v>#DIV/0!</v>
      </c>
      <c r="J34" s="345"/>
    </row>
    <row r="35" spans="1:11" ht="13.35" customHeight="1" x14ac:dyDescent="0.2">
      <c r="A35" s="44" t="s">
        <v>69</v>
      </c>
      <c r="B35" s="70">
        <v>0</v>
      </c>
      <c r="C35" s="139">
        <v>0</v>
      </c>
      <c r="D35" s="140">
        <f t="shared" ref="D35:D42" si="2">B35-C35</f>
        <v>0</v>
      </c>
      <c r="E35" s="141"/>
      <c r="F35" s="370" t="s">
        <v>70</v>
      </c>
      <c r="G35" s="370"/>
      <c r="H35" s="271">
        <f>B87</f>
        <v>0</v>
      </c>
      <c r="I35" s="360"/>
      <c r="J35" s="345"/>
    </row>
    <row r="36" spans="1:11" ht="13.35" customHeight="1" x14ac:dyDescent="0.2">
      <c r="A36" s="44" t="s">
        <v>71</v>
      </c>
      <c r="B36" s="70">
        <v>0</v>
      </c>
      <c r="C36" s="139">
        <v>0</v>
      </c>
      <c r="D36" s="140">
        <f t="shared" si="2"/>
        <v>0</v>
      </c>
      <c r="E36" s="141"/>
      <c r="G36" s="172" t="s">
        <v>12</v>
      </c>
      <c r="H36" s="172" t="s">
        <v>60</v>
      </c>
      <c r="I36" s="172" t="s">
        <v>61</v>
      </c>
      <c r="J36" s="110"/>
    </row>
    <row r="37" spans="1:11" ht="13.35" customHeight="1" x14ac:dyDescent="0.2">
      <c r="A37" s="44" t="s">
        <v>72</v>
      </c>
      <c r="B37" s="70">
        <v>0</v>
      </c>
      <c r="C37" s="139">
        <v>0</v>
      </c>
      <c r="D37" s="140">
        <f t="shared" si="2"/>
        <v>0</v>
      </c>
      <c r="E37" s="141"/>
      <c r="F37" s="65" t="s">
        <v>62</v>
      </c>
      <c r="G37" s="67">
        <f>B4+(SUM(B12:B16))</f>
        <v>0</v>
      </c>
      <c r="H37" s="116" t="e">
        <f>I34</f>
        <v>#DIV/0!</v>
      </c>
      <c r="I37" s="189" t="e">
        <f>G37*H37</f>
        <v>#DIV/0!</v>
      </c>
      <c r="J37" s="129"/>
    </row>
    <row r="38" spans="1:11" ht="13.35" customHeight="1" x14ac:dyDescent="0.2">
      <c r="A38" s="44" t="s">
        <v>73</v>
      </c>
      <c r="B38" s="70">
        <v>0</v>
      </c>
      <c r="C38" s="139">
        <v>0</v>
      </c>
      <c r="D38" s="140">
        <f t="shared" si="2"/>
        <v>0</v>
      </c>
      <c r="E38" s="141"/>
      <c r="F38" s="65" t="s">
        <v>63</v>
      </c>
      <c r="G38" s="67">
        <f>B5+(SUM(B27:B32))</f>
        <v>0</v>
      </c>
      <c r="H38" s="116" t="e">
        <f>I34</f>
        <v>#DIV/0!</v>
      </c>
      <c r="I38" s="189" t="e">
        <f>G38*H38</f>
        <v>#DIV/0!</v>
      </c>
      <c r="J38" s="129"/>
    </row>
    <row r="39" spans="1:11" ht="13.35" customHeight="1" x14ac:dyDescent="0.2">
      <c r="A39" s="44" t="s">
        <v>74</v>
      </c>
      <c r="B39" s="70">
        <v>0</v>
      </c>
      <c r="C39" s="139">
        <v>0</v>
      </c>
      <c r="D39" s="140">
        <f t="shared" si="2"/>
        <v>0</v>
      </c>
      <c r="E39" s="141"/>
      <c r="F39" s="65"/>
      <c r="G39" s="67"/>
      <c r="H39" s="116"/>
      <c r="I39" s="189"/>
      <c r="J39" s="129"/>
    </row>
    <row r="40" spans="1:11" ht="13.35" customHeight="1" x14ac:dyDescent="0.2">
      <c r="A40" s="44" t="s">
        <v>75</v>
      </c>
      <c r="B40" s="70">
        <v>0</v>
      </c>
      <c r="C40" s="139">
        <v>0</v>
      </c>
      <c r="D40" s="140">
        <f t="shared" si="2"/>
        <v>0</v>
      </c>
      <c r="E40" s="141"/>
      <c r="F40" s="116"/>
      <c r="G40" s="206"/>
      <c r="H40" s="206" t="s">
        <v>76</v>
      </c>
      <c r="I40" s="285" t="e">
        <f>(I30+I37)-C13</f>
        <v>#DIV/0!</v>
      </c>
      <c r="J40" s="286" t="s">
        <v>77</v>
      </c>
      <c r="K40" s="67"/>
    </row>
    <row r="41" spans="1:11" ht="13.35" customHeight="1" x14ac:dyDescent="0.2">
      <c r="A41" s="44" t="s">
        <v>78</v>
      </c>
      <c r="B41" s="70">
        <v>0</v>
      </c>
      <c r="C41" s="139">
        <v>0</v>
      </c>
      <c r="D41" s="140">
        <f t="shared" si="2"/>
        <v>0</v>
      </c>
      <c r="E41" s="141"/>
      <c r="F41" s="117"/>
      <c r="G41" s="207"/>
      <c r="H41" s="207" t="s">
        <v>79</v>
      </c>
      <c r="I41" s="287" t="e">
        <f>(I31+I38)-C28</f>
        <v>#DIV/0!</v>
      </c>
      <c r="J41" s="288" t="s">
        <v>80</v>
      </c>
      <c r="K41" s="67"/>
    </row>
    <row r="42" spans="1:11" ht="13.35" customHeight="1" x14ac:dyDescent="0.2">
      <c r="A42" s="44" t="s">
        <v>81</v>
      </c>
      <c r="B42" s="70">
        <v>0</v>
      </c>
      <c r="C42" s="139">
        <v>0</v>
      </c>
      <c r="D42" s="140">
        <f t="shared" si="2"/>
        <v>0</v>
      </c>
      <c r="E42" s="141"/>
      <c r="H42" s="67"/>
      <c r="I42" s="116"/>
    </row>
    <row r="43" spans="1:11" ht="15" customHeight="1" thickBot="1" x14ac:dyDescent="0.25">
      <c r="A43" s="111" t="s">
        <v>82</v>
      </c>
      <c r="B43" s="71">
        <f>B33+(SUM(B35:B42))</f>
        <v>0</v>
      </c>
      <c r="C43" s="71">
        <f>C33+(SUM(C35:C42))</f>
        <v>0</v>
      </c>
      <c r="D43" s="71">
        <f>D33+(SUM(D35:D42))</f>
        <v>0</v>
      </c>
      <c r="E43" s="72">
        <f>D43*$C$121</f>
        <v>0</v>
      </c>
      <c r="F43" s="351" t="s">
        <v>83</v>
      </c>
      <c r="G43" s="351"/>
      <c r="H43" s="351"/>
      <c r="I43" s="351"/>
      <c r="J43" s="351"/>
      <c r="K43" s="352"/>
    </row>
    <row r="44" spans="1:11" ht="13.35" customHeight="1" thickTop="1" x14ac:dyDescent="0.2">
      <c r="A44" s="10" t="s">
        <v>84</v>
      </c>
      <c r="B44" s="147"/>
      <c r="C44" s="148"/>
      <c r="D44" s="149"/>
      <c r="E44" s="150"/>
      <c r="F44" s="175"/>
      <c r="G44" s="309" t="s">
        <v>85</v>
      </c>
      <c r="H44" s="310">
        <f>J44*I44</f>
        <v>0</v>
      </c>
      <c r="I44" s="311">
        <f>B121</f>
        <v>0</v>
      </c>
      <c r="J44" s="317">
        <f>I86+H95</f>
        <v>678</v>
      </c>
      <c r="K44" s="315" t="s">
        <v>86</v>
      </c>
    </row>
    <row r="45" spans="1:11" ht="13.35" customHeight="1" x14ac:dyDescent="0.2">
      <c r="A45" s="44" t="s">
        <v>87</v>
      </c>
      <c r="B45" s="70">
        <v>0</v>
      </c>
      <c r="C45" s="131">
        <v>0</v>
      </c>
      <c r="D45" s="113">
        <f>B45-C45</f>
        <v>0</v>
      </c>
      <c r="E45" s="72">
        <f>D45*$C$121</f>
        <v>0</v>
      </c>
      <c r="F45" s="175"/>
      <c r="G45" s="65" t="s">
        <v>88</v>
      </c>
      <c r="H45" s="219">
        <f>B99</f>
        <v>0</v>
      </c>
      <c r="I45" s="175"/>
      <c r="J45" s="175"/>
      <c r="K45" s="176"/>
    </row>
    <row r="46" spans="1:11" ht="13.35" customHeight="1" x14ac:dyDescent="0.2">
      <c r="A46" s="54" t="s">
        <v>89</v>
      </c>
      <c r="B46" s="147"/>
      <c r="C46" s="148"/>
      <c r="D46" s="149"/>
      <c r="E46" s="150"/>
      <c r="F46" s="370" t="s">
        <v>90</v>
      </c>
      <c r="G46" s="370"/>
      <c r="H46" s="220">
        <f>MIN(H44:H45)</f>
        <v>0</v>
      </c>
      <c r="I46" s="221"/>
      <c r="K46" s="213"/>
    </row>
    <row r="47" spans="1:11" ht="13.35" customHeight="1" x14ac:dyDescent="0.2">
      <c r="A47" s="45" t="s">
        <v>91</v>
      </c>
      <c r="B47" s="70">
        <v>0</v>
      </c>
      <c r="C47" s="131">
        <v>0</v>
      </c>
      <c r="D47" s="140">
        <f>B47-C47</f>
        <v>0</v>
      </c>
      <c r="E47" s="141"/>
      <c r="F47" s="374" t="s">
        <v>92</v>
      </c>
      <c r="G47" s="374"/>
      <c r="H47" s="172" t="s">
        <v>93</v>
      </c>
      <c r="I47" s="172" t="s">
        <v>94</v>
      </c>
      <c r="J47" s="192">
        <v>3.5000000000000003E-2</v>
      </c>
      <c r="K47" s="278" t="s">
        <v>95</v>
      </c>
    </row>
    <row r="48" spans="1:11" ht="13.35" customHeight="1" x14ac:dyDescent="0.2">
      <c r="A48" s="45" t="s">
        <v>96</v>
      </c>
      <c r="B48" s="70">
        <v>0</v>
      </c>
      <c r="C48" s="131">
        <v>0</v>
      </c>
      <c r="D48" s="140">
        <f>B48-C48</f>
        <v>0</v>
      </c>
      <c r="E48" s="141"/>
      <c r="F48" s="208" t="s">
        <v>97</v>
      </c>
      <c r="G48" s="189">
        <f>SUM(B4,B12:B16)</f>
        <v>0</v>
      </c>
      <c r="H48" s="189">
        <f>SUM(C4,C12:C16)</f>
        <v>0</v>
      </c>
      <c r="I48" s="222">
        <f>G48-H48</f>
        <v>0</v>
      </c>
      <c r="J48" s="189">
        <f>ROUND((H46*J47),0)</f>
        <v>0</v>
      </c>
      <c r="K48" s="289">
        <f>I48-J48</f>
        <v>0</v>
      </c>
    </row>
    <row r="49" spans="1:18" ht="13.35" customHeight="1" x14ac:dyDescent="0.2">
      <c r="A49" s="45" t="s">
        <v>98</v>
      </c>
      <c r="B49" s="70">
        <v>0</v>
      </c>
      <c r="C49" s="131">
        <v>0</v>
      </c>
      <c r="D49" s="140">
        <f>B49-C49</f>
        <v>0</v>
      </c>
      <c r="E49" s="141"/>
      <c r="F49" s="209" t="s">
        <v>99</v>
      </c>
      <c r="G49" s="187">
        <f>SUM(B7,B17:B19)</f>
        <v>0</v>
      </c>
      <c r="H49" s="187">
        <f>SUM(C7,C17:C19)</f>
        <v>0</v>
      </c>
      <c r="I49" s="223">
        <f>G49-H49</f>
        <v>0</v>
      </c>
      <c r="J49" s="277"/>
      <c r="K49" s="290" t="s">
        <v>100</v>
      </c>
    </row>
    <row r="50" spans="1:18" ht="15" customHeight="1" x14ac:dyDescent="0.2">
      <c r="A50" s="96" t="s">
        <v>101</v>
      </c>
      <c r="B50" s="82">
        <f>SUM(B47:B49)</f>
        <v>0</v>
      </c>
      <c r="C50" s="83">
        <f>SUM(C47:C49)</f>
        <v>0</v>
      </c>
      <c r="D50" s="83">
        <f>SUM(D47:D49)</f>
        <v>0</v>
      </c>
      <c r="E50" s="72">
        <f>D50*$C$121</f>
        <v>0</v>
      </c>
      <c r="F50" s="224"/>
      <c r="G50" s="189"/>
      <c r="H50" s="189"/>
      <c r="I50" s="222"/>
      <c r="J50" s="222"/>
      <c r="K50" s="225"/>
    </row>
    <row r="51" spans="1:18" s="2" customFormat="1" ht="13.35" customHeight="1" x14ac:dyDescent="0.2">
      <c r="A51" s="54" t="s">
        <v>102</v>
      </c>
      <c r="B51" s="147"/>
      <c r="C51" s="148"/>
      <c r="D51" s="149"/>
      <c r="E51" s="150"/>
      <c r="F51" s="374" t="s">
        <v>103</v>
      </c>
      <c r="G51" s="374"/>
      <c r="H51" s="172" t="s">
        <v>93</v>
      </c>
      <c r="I51" s="172" t="s">
        <v>94</v>
      </c>
      <c r="J51" s="226">
        <v>0.1</v>
      </c>
      <c r="K51" s="278" t="s">
        <v>104</v>
      </c>
      <c r="L51" s="66"/>
      <c r="M51" s="66"/>
      <c r="N51" s="66"/>
      <c r="O51" s="66"/>
      <c r="P51" s="66"/>
      <c r="Q51" s="66"/>
      <c r="R51" s="66"/>
    </row>
    <row r="52" spans="1:18" ht="13.35" customHeight="1" x14ac:dyDescent="0.2">
      <c r="A52" s="151" t="s">
        <v>105</v>
      </c>
      <c r="B52" s="51"/>
      <c r="C52" s="52"/>
      <c r="D52" s="24"/>
      <c r="E52" s="141"/>
      <c r="F52" s="208" t="s">
        <v>97</v>
      </c>
      <c r="G52" s="189">
        <f>SUM(B5,B27:B32)</f>
        <v>0</v>
      </c>
      <c r="H52" s="189">
        <f>SUM(C5,C27:C32)</f>
        <v>0</v>
      </c>
      <c r="I52" s="222">
        <f>G52-H52</f>
        <v>0</v>
      </c>
      <c r="J52" s="189">
        <f>ROUND((H46*J51),0)</f>
        <v>0</v>
      </c>
      <c r="K52" s="289">
        <f>I52-J52</f>
        <v>0</v>
      </c>
    </row>
    <row r="53" spans="1:18" ht="13.35" customHeight="1" x14ac:dyDescent="0.2">
      <c r="A53" s="55" t="s">
        <v>106</v>
      </c>
      <c r="B53" s="70">
        <v>0</v>
      </c>
      <c r="C53" s="52"/>
      <c r="D53" s="137"/>
      <c r="E53" s="141"/>
      <c r="F53" s="210" t="s">
        <v>99</v>
      </c>
      <c r="G53" s="210">
        <f>SUM(B6,B35:B42)</f>
        <v>0</v>
      </c>
      <c r="H53" s="210">
        <f>SUM(C6,C35:C42)</f>
        <v>0</v>
      </c>
      <c r="I53" s="227">
        <f>G53-H53</f>
        <v>0</v>
      </c>
      <c r="J53" s="279"/>
      <c r="K53" s="291" t="s">
        <v>107</v>
      </c>
      <c r="L53" s="2"/>
    </row>
    <row r="54" spans="1:18" ht="13.35" customHeight="1" x14ac:dyDescent="0.2">
      <c r="A54" s="55" t="s">
        <v>108</v>
      </c>
      <c r="B54" s="84">
        <v>0</v>
      </c>
      <c r="C54" s="52"/>
      <c r="D54" s="137"/>
      <c r="E54" s="141"/>
    </row>
    <row r="55" spans="1:18" ht="13.35" customHeight="1" thickBot="1" x14ac:dyDescent="0.25">
      <c r="A55" s="151" t="s">
        <v>109</v>
      </c>
      <c r="B55" s="53"/>
      <c r="C55" s="52"/>
      <c r="D55" s="137"/>
      <c r="E55" s="141"/>
      <c r="F55" s="186" t="s">
        <v>110</v>
      </c>
      <c r="G55" s="272" t="s">
        <v>111</v>
      </c>
      <c r="H55" s="272" t="s">
        <v>112</v>
      </c>
      <c r="I55" s="272" t="s">
        <v>113</v>
      </c>
      <c r="J55" s="273" t="s">
        <v>114</v>
      </c>
    </row>
    <row r="56" spans="1:18" ht="13.35" customHeight="1" thickTop="1" x14ac:dyDescent="0.2">
      <c r="A56" s="55" t="s">
        <v>115</v>
      </c>
      <c r="B56" s="70">
        <v>0</v>
      </c>
      <c r="C56" s="52"/>
      <c r="D56" s="137"/>
      <c r="E56" s="141"/>
      <c r="F56" s="185" t="s">
        <v>116</v>
      </c>
      <c r="G56" s="194"/>
      <c r="H56" s="306"/>
      <c r="I56" s="244">
        <f>ROUND((G56*G$70),0)</f>
        <v>0</v>
      </c>
      <c r="J56" s="201" t="e">
        <f>ROUND((I56*K$100),0)</f>
        <v>#DIV/0!</v>
      </c>
    </row>
    <row r="57" spans="1:18" ht="13.35" customHeight="1" x14ac:dyDescent="0.2">
      <c r="A57" s="55" t="s">
        <v>117</v>
      </c>
      <c r="B57" s="70">
        <v>0</v>
      </c>
      <c r="C57" s="52"/>
      <c r="D57" s="137"/>
      <c r="E57" s="141"/>
      <c r="F57" s="190" t="s">
        <v>118</v>
      </c>
      <c r="G57" s="195"/>
      <c r="H57" s="280"/>
      <c r="I57" s="245">
        <f>ROUND((G57*G$70),0)</f>
        <v>0</v>
      </c>
      <c r="J57" s="246" t="e">
        <f>ROUND((I57*K$100),0)</f>
        <v>#DIV/0!</v>
      </c>
    </row>
    <row r="58" spans="1:18" ht="13.35" customHeight="1" x14ac:dyDescent="0.2">
      <c r="A58" s="55" t="s">
        <v>119</v>
      </c>
      <c r="B58" s="70">
        <v>0</v>
      </c>
      <c r="C58" s="52"/>
      <c r="D58" s="137"/>
      <c r="E58" s="141"/>
      <c r="F58" s="190" t="s">
        <v>120</v>
      </c>
      <c r="G58" s="195"/>
      <c r="H58" s="281"/>
      <c r="I58" s="245">
        <f>ROUND((G58*G$70),0)</f>
        <v>0</v>
      </c>
      <c r="J58" s="246" t="e">
        <f>ROUND((I58*K$100),0)</f>
        <v>#DIV/0!</v>
      </c>
    </row>
    <row r="59" spans="1:18" ht="13.35" customHeight="1" x14ac:dyDescent="0.2">
      <c r="A59" s="55" t="s">
        <v>121</v>
      </c>
      <c r="B59" s="70">
        <v>0</v>
      </c>
      <c r="C59" s="52"/>
      <c r="D59" s="137"/>
      <c r="E59" s="141"/>
      <c r="F59" s="191" t="s">
        <v>122</v>
      </c>
      <c r="G59" s="195"/>
      <c r="H59" s="281"/>
      <c r="I59" s="245">
        <f>ROUND((G59*G$70),0)</f>
        <v>0</v>
      </c>
      <c r="J59" s="246" t="e">
        <f>ROUND((I59*K$100),0)</f>
        <v>#DIV/0!</v>
      </c>
      <c r="K59" s="171"/>
    </row>
    <row r="60" spans="1:18" ht="13.35" customHeight="1" x14ac:dyDescent="0.2">
      <c r="A60" s="55" t="s">
        <v>123</v>
      </c>
      <c r="B60" s="70">
        <v>0</v>
      </c>
      <c r="C60" s="52"/>
      <c r="D60" s="137"/>
      <c r="E60" s="141"/>
      <c r="F60" s="191" t="s">
        <v>124</v>
      </c>
      <c r="G60" s="195"/>
      <c r="H60" s="281"/>
      <c r="I60" s="245">
        <f>ROUND((G60*G$70),0)</f>
        <v>0</v>
      </c>
      <c r="J60" s="246" t="e">
        <f>ROUND((I60*K$100),0)</f>
        <v>#DIV/0!</v>
      </c>
    </row>
    <row r="61" spans="1:18" ht="13.35" customHeight="1" x14ac:dyDescent="0.2">
      <c r="A61" s="55" t="s">
        <v>125</v>
      </c>
      <c r="B61" s="70">
        <v>0</v>
      </c>
      <c r="C61" s="52"/>
      <c r="D61" s="137"/>
      <c r="E61" s="141"/>
      <c r="F61" s="65" t="s">
        <v>126</v>
      </c>
      <c r="G61" s="195"/>
      <c r="H61" s="245">
        <f>ROUND((G61*G70),0)</f>
        <v>0</v>
      </c>
      <c r="I61" s="281"/>
      <c r="J61" s="246" t="e">
        <f>ROUND((H61*K$100),0)</f>
        <v>#DIV/0!</v>
      </c>
    </row>
    <row r="62" spans="1:18" ht="13.35" customHeight="1" x14ac:dyDescent="0.2">
      <c r="A62" s="151" t="s">
        <v>127</v>
      </c>
      <c r="B62" s="53"/>
      <c r="C62" s="52"/>
      <c r="D62" s="137"/>
      <c r="E62" s="141"/>
      <c r="F62" s="188" t="s">
        <v>128</v>
      </c>
      <c r="G62" s="195"/>
      <c r="H62" s="281"/>
      <c r="I62" s="245">
        <f>ROUND((G62*G$70),0)</f>
        <v>0</v>
      </c>
      <c r="J62" s="246" t="e">
        <f>ROUND((I62*K$100),0)</f>
        <v>#DIV/0!</v>
      </c>
    </row>
    <row r="63" spans="1:18" ht="13.35" customHeight="1" x14ac:dyDescent="0.2">
      <c r="A63" s="55" t="s">
        <v>129</v>
      </c>
      <c r="B63" s="70">
        <v>0</v>
      </c>
      <c r="C63" s="52"/>
      <c r="D63" s="137"/>
      <c r="E63" s="141"/>
      <c r="F63" s="188" t="s">
        <v>130</v>
      </c>
      <c r="G63" s="195"/>
      <c r="H63" s="245">
        <f>ROUND((G63*G70),0)</f>
        <v>0</v>
      </c>
      <c r="I63" s="281"/>
      <c r="J63" s="246" t="e">
        <f>ROUND((H63*K$100),0)</f>
        <v>#DIV/0!</v>
      </c>
    </row>
    <row r="64" spans="1:18" ht="13.35" customHeight="1" x14ac:dyDescent="0.2">
      <c r="A64" s="55" t="s">
        <v>131</v>
      </c>
      <c r="B64" s="70">
        <v>0</v>
      </c>
      <c r="C64" s="52"/>
      <c r="D64" s="137"/>
      <c r="E64" s="141"/>
      <c r="F64" s="188" t="s">
        <v>132</v>
      </c>
      <c r="G64" s="195"/>
      <c r="H64" s="281"/>
      <c r="I64" s="245">
        <f>ROUND((G64*G$70),0)</f>
        <v>0</v>
      </c>
      <c r="J64" s="246" t="e">
        <f>ROUND((I64*K$100),0)</f>
        <v>#DIV/0!</v>
      </c>
      <c r="K64" s="2"/>
    </row>
    <row r="65" spans="1:18" s="171" customFormat="1" ht="13.35" customHeight="1" x14ac:dyDescent="0.2">
      <c r="A65" s="55" t="s">
        <v>133</v>
      </c>
      <c r="B65" s="70">
        <v>0</v>
      </c>
      <c r="C65" s="52"/>
      <c r="D65" s="137"/>
      <c r="E65" s="141"/>
      <c r="F65" s="188" t="s">
        <v>134</v>
      </c>
      <c r="G65" s="195"/>
      <c r="H65" s="281"/>
      <c r="I65" s="245">
        <f>ROUND((G65*G$70),0)</f>
        <v>0</v>
      </c>
      <c r="J65" s="246" t="e">
        <f>ROUND((I65*K$100),0)</f>
        <v>#DIV/0!</v>
      </c>
      <c r="K65" s="66"/>
      <c r="L65" s="66"/>
      <c r="M65" s="66"/>
      <c r="R65" s="66"/>
    </row>
    <row r="66" spans="1:18" ht="13.35" customHeight="1" x14ac:dyDescent="0.2">
      <c r="A66" s="152" t="s">
        <v>135</v>
      </c>
      <c r="B66" s="53"/>
      <c r="C66" s="52"/>
      <c r="D66" s="137"/>
      <c r="E66" s="141"/>
      <c r="F66" s="191" t="s">
        <v>136</v>
      </c>
      <c r="G66" s="195"/>
      <c r="H66" s="281"/>
      <c r="I66" s="245">
        <f>ROUND((G66*G$70),0)</f>
        <v>0</v>
      </c>
      <c r="J66" s="246" t="e">
        <f>ROUND((I66*K$100),0)</f>
        <v>#DIV/0!</v>
      </c>
      <c r="R66" s="2"/>
    </row>
    <row r="67" spans="1:18" ht="13.35" customHeight="1" x14ac:dyDescent="0.2">
      <c r="A67" s="55" t="s">
        <v>137</v>
      </c>
      <c r="B67" s="70">
        <v>0</v>
      </c>
      <c r="C67" s="52"/>
      <c r="D67" s="137"/>
      <c r="E67" s="141"/>
      <c r="F67" s="65" t="s">
        <v>138</v>
      </c>
      <c r="G67" s="195"/>
      <c r="H67" s="281"/>
      <c r="I67" s="245">
        <f>ROUND((G67*G$70),0)</f>
        <v>0</v>
      </c>
      <c r="J67" s="246" t="e">
        <f>ROUND((I67*K$100),0)</f>
        <v>#DIV/0!</v>
      </c>
      <c r="L67" s="171"/>
      <c r="M67" s="171"/>
    </row>
    <row r="68" spans="1:18" ht="13.35" customHeight="1" x14ac:dyDescent="0.2">
      <c r="A68" s="55" t="s">
        <v>139</v>
      </c>
      <c r="B68" s="70">
        <v>0</v>
      </c>
      <c r="C68" s="52"/>
      <c r="D68" s="137"/>
      <c r="E68" s="141"/>
      <c r="F68" s="190" t="s">
        <v>140</v>
      </c>
      <c r="G68" s="195"/>
      <c r="H68" s="282"/>
      <c r="I68" s="245">
        <f>ROUND((G68*G$70),0)</f>
        <v>0</v>
      </c>
      <c r="J68" s="246" t="e">
        <f>ROUND((I68*K$100),0)</f>
        <v>#DIV/0!</v>
      </c>
    </row>
    <row r="69" spans="1:18" ht="13.35" customHeight="1" x14ac:dyDescent="0.2">
      <c r="A69" s="55" t="s">
        <v>141</v>
      </c>
      <c r="B69" s="70">
        <v>0</v>
      </c>
      <c r="C69" s="52"/>
      <c r="D69" s="137"/>
      <c r="E69" s="141"/>
      <c r="F69" s="200"/>
      <c r="G69" s="203" t="s">
        <v>142</v>
      </c>
      <c r="H69" s="204">
        <f>SUM(H56:H68)</f>
        <v>0</v>
      </c>
      <c r="I69" s="204">
        <f>SUM(I56:I68)</f>
        <v>0</v>
      </c>
      <c r="J69" s="205" t="e">
        <f>SUM(J56:J68)</f>
        <v>#DIV/0!</v>
      </c>
      <c r="N69" s="67"/>
    </row>
    <row r="70" spans="1:18" ht="13.35" customHeight="1" x14ac:dyDescent="0.2">
      <c r="A70" s="55" t="s">
        <v>143</v>
      </c>
      <c r="B70" s="70">
        <v>0</v>
      </c>
      <c r="C70" s="52"/>
      <c r="D70" s="137"/>
      <c r="E70" s="141"/>
      <c r="F70" s="364" t="s">
        <v>144</v>
      </c>
      <c r="G70" s="361">
        <v>1.5</v>
      </c>
      <c r="H70" s="184"/>
      <c r="I70" s="184"/>
      <c r="J70" s="201"/>
      <c r="N70" s="67"/>
    </row>
    <row r="71" spans="1:18" ht="13.35" customHeight="1" x14ac:dyDescent="0.2">
      <c r="A71" s="55" t="s">
        <v>145</v>
      </c>
      <c r="B71" s="70">
        <v>0</v>
      </c>
      <c r="C71" s="52"/>
      <c r="D71" s="137"/>
      <c r="E71" s="141"/>
      <c r="F71" s="365"/>
      <c r="G71" s="362"/>
      <c r="H71" s="74"/>
      <c r="I71" s="197"/>
      <c r="J71" s="228"/>
      <c r="M71" s="67"/>
      <c r="N71" s="67"/>
      <c r="O71" s="2"/>
      <c r="P71" s="2"/>
    </row>
    <row r="72" spans="1:18" ht="13.35" customHeight="1" x14ac:dyDescent="0.2">
      <c r="A72" s="152" t="s">
        <v>146</v>
      </c>
      <c r="B72" s="53"/>
      <c r="C72" s="52"/>
      <c r="D72" s="137"/>
      <c r="E72" s="141"/>
      <c r="M72" s="67"/>
      <c r="N72" s="67"/>
    </row>
    <row r="73" spans="1:18" ht="13.35" customHeight="1" thickBot="1" x14ac:dyDescent="0.25">
      <c r="A73" s="55" t="s">
        <v>147</v>
      </c>
      <c r="B73" s="70">
        <v>0</v>
      </c>
      <c r="C73" s="52"/>
      <c r="D73" s="137"/>
      <c r="E73" s="141"/>
      <c r="F73" s="328" t="s">
        <v>148</v>
      </c>
      <c r="G73" s="328"/>
      <c r="H73" s="328"/>
      <c r="I73" s="329"/>
      <c r="M73" s="67"/>
      <c r="N73" s="67"/>
    </row>
    <row r="74" spans="1:18" ht="13.35" customHeight="1" thickTop="1" x14ac:dyDescent="0.2">
      <c r="A74" s="55" t="s">
        <v>149</v>
      </c>
      <c r="B74" s="70">
        <v>0</v>
      </c>
      <c r="C74" s="52"/>
      <c r="D74" s="137"/>
      <c r="E74" s="141"/>
      <c r="F74" s="185" t="str">
        <f>A99</f>
        <v>Construction Budget</v>
      </c>
      <c r="G74" s="74">
        <f>B99</f>
        <v>0</v>
      </c>
      <c r="H74" s="368" t="e">
        <f>G74/G75</f>
        <v>#DIV/0!</v>
      </c>
      <c r="I74" s="366" t="s">
        <v>150</v>
      </c>
      <c r="M74" s="67"/>
      <c r="N74" s="67"/>
      <c r="O74" s="67"/>
    </row>
    <row r="75" spans="1:18" ht="13.35" customHeight="1" x14ac:dyDescent="0.2">
      <c r="A75" s="152" t="s">
        <v>151</v>
      </c>
      <c r="B75" s="53"/>
      <c r="C75" s="153"/>
      <c r="D75" s="137"/>
      <c r="E75" s="141"/>
      <c r="F75" s="193" t="str">
        <f>A87</f>
        <v>Construction Trades Subtotal</v>
      </c>
      <c r="G75" s="74">
        <f>B87</f>
        <v>0</v>
      </c>
      <c r="H75" s="369"/>
      <c r="I75" s="367"/>
      <c r="J75" s="229"/>
      <c r="M75" s="67"/>
      <c r="N75" s="67"/>
    </row>
    <row r="76" spans="1:18" ht="13.35" customHeight="1" x14ac:dyDescent="0.2">
      <c r="A76" s="55" t="s">
        <v>152</v>
      </c>
      <c r="B76" s="70">
        <v>0</v>
      </c>
      <c r="C76" s="131">
        <v>0</v>
      </c>
      <c r="D76" s="137"/>
      <c r="E76" s="141"/>
      <c r="N76" s="67"/>
    </row>
    <row r="77" spans="1:18" ht="13.35" customHeight="1" thickBot="1" x14ac:dyDescent="0.25">
      <c r="A77" s="55" t="s">
        <v>153</v>
      </c>
      <c r="B77" s="70">
        <v>0</v>
      </c>
      <c r="C77" s="131">
        <v>0</v>
      </c>
      <c r="D77" s="137"/>
      <c r="E77" s="141"/>
      <c r="F77" s="363" t="s">
        <v>154</v>
      </c>
      <c r="G77" s="363"/>
      <c r="H77" s="363"/>
      <c r="I77" s="314"/>
      <c r="J77" s="314"/>
      <c r="K77" s="266"/>
      <c r="M77" s="67"/>
      <c r="N77" s="67"/>
      <c r="Q77" s="171"/>
    </row>
    <row r="78" spans="1:18" ht="13.35" customHeight="1" thickTop="1" x14ac:dyDescent="0.2">
      <c r="A78" s="55" t="s">
        <v>155</v>
      </c>
      <c r="B78" s="70">
        <v>0</v>
      </c>
      <c r="C78" s="131">
        <v>0</v>
      </c>
      <c r="D78" s="137"/>
      <c r="E78" s="141"/>
      <c r="F78" s="354" t="s">
        <v>156</v>
      </c>
      <c r="G78" s="354"/>
      <c r="H78" s="189">
        <f>SUM(B77:B80)</f>
        <v>0</v>
      </c>
      <c r="I78" s="316">
        <v>0</v>
      </c>
      <c r="J78" s="66" t="s">
        <v>157</v>
      </c>
      <c r="K78" s="213"/>
      <c r="M78" s="67"/>
    </row>
    <row r="79" spans="1:18" ht="13.35" customHeight="1" x14ac:dyDescent="0.2">
      <c r="A79" s="140" t="s">
        <v>158</v>
      </c>
      <c r="B79" s="70">
        <v>0</v>
      </c>
      <c r="C79" s="137"/>
      <c r="D79" s="137"/>
      <c r="E79" s="141"/>
      <c r="F79" s="354" t="s">
        <v>159</v>
      </c>
      <c r="G79" s="354"/>
      <c r="H79" s="74">
        <f>(SUM(C77:C80))*-1</f>
        <v>0</v>
      </c>
      <c r="I79" s="318">
        <v>42</v>
      </c>
      <c r="J79" s="293" t="s">
        <v>160</v>
      </c>
      <c r="K79" s="292"/>
      <c r="M79" s="67"/>
    </row>
    <row r="80" spans="1:18" ht="13.35" customHeight="1" x14ac:dyDescent="0.2">
      <c r="A80" s="55" t="s">
        <v>161</v>
      </c>
      <c r="B80" s="70">
        <v>0</v>
      </c>
      <c r="C80" s="131">
        <v>0</v>
      </c>
      <c r="D80" s="137"/>
      <c r="E80" s="141"/>
      <c r="F80" s="354" t="s">
        <v>162</v>
      </c>
      <c r="G80" s="354"/>
      <c r="H80" s="67">
        <f>H78+H79</f>
        <v>0</v>
      </c>
      <c r="I80" s="67">
        <f>I78*I79</f>
        <v>0</v>
      </c>
      <c r="J80" s="66" t="s">
        <v>163</v>
      </c>
      <c r="K80" s="213"/>
      <c r="L80" s="67"/>
      <c r="M80" s="67"/>
      <c r="N80" s="67"/>
      <c r="R80" s="171"/>
    </row>
    <row r="81" spans="1:15" ht="13.35" customHeight="1" x14ac:dyDescent="0.2">
      <c r="A81" s="152" t="s">
        <v>164</v>
      </c>
      <c r="B81" s="53"/>
      <c r="C81" s="153"/>
      <c r="D81" s="137"/>
      <c r="E81" s="141"/>
      <c r="F81" s="312"/>
      <c r="G81" s="312"/>
      <c r="H81" s="301" t="s">
        <v>165</v>
      </c>
      <c r="I81" s="301">
        <f>MIN(H80,I80)</f>
        <v>0</v>
      </c>
      <c r="J81" s="197"/>
      <c r="K81" s="313"/>
      <c r="L81" s="67"/>
      <c r="M81" s="67"/>
    </row>
    <row r="82" spans="1:15" ht="13.35" customHeight="1" x14ac:dyDescent="0.2">
      <c r="A82" s="45" t="s">
        <v>166</v>
      </c>
      <c r="B82" s="70">
        <v>0</v>
      </c>
      <c r="C82" s="131">
        <v>0</v>
      </c>
      <c r="D82" s="137"/>
      <c r="E82" s="141"/>
      <c r="F82" s="69"/>
      <c r="G82" s="69"/>
      <c r="M82" s="67"/>
    </row>
    <row r="83" spans="1:15" ht="13.35" customHeight="1" thickBot="1" x14ac:dyDescent="0.25">
      <c r="A83" s="45" t="s">
        <v>167</v>
      </c>
      <c r="B83" s="70">
        <v>0</v>
      </c>
      <c r="C83" s="131">
        <v>0</v>
      </c>
      <c r="D83" s="137"/>
      <c r="E83" s="141"/>
      <c r="F83" s="302" t="s">
        <v>168</v>
      </c>
      <c r="G83" s="303"/>
      <c r="H83" s="303"/>
      <c r="I83" s="303"/>
      <c r="J83" s="303"/>
      <c r="K83" s="304"/>
      <c r="L83" s="67"/>
      <c r="M83" s="67"/>
    </row>
    <row r="84" spans="1:15" ht="13.35" customHeight="1" thickTop="1" x14ac:dyDescent="0.2">
      <c r="A84" s="45" t="s">
        <v>169</v>
      </c>
      <c r="B84" s="70">
        <v>0</v>
      </c>
      <c r="C84" s="131">
        <v>0</v>
      </c>
      <c r="D84" s="137"/>
      <c r="E84" s="141"/>
      <c r="F84" s="343" t="s">
        <v>170</v>
      </c>
      <c r="G84" s="343"/>
      <c r="H84" s="189">
        <f>SUM(B82:B86)</f>
        <v>0</v>
      </c>
      <c r="I84" s="184"/>
      <c r="K84" s="213"/>
      <c r="L84" s="67"/>
    </row>
    <row r="85" spans="1:15" ht="13.35" customHeight="1" x14ac:dyDescent="0.2">
      <c r="A85" s="45" t="s">
        <v>171</v>
      </c>
      <c r="B85" s="70">
        <v>0</v>
      </c>
      <c r="C85" s="131">
        <v>0</v>
      </c>
      <c r="D85" s="137"/>
      <c r="E85" s="141"/>
      <c r="F85" s="343" t="s">
        <v>172</v>
      </c>
      <c r="G85" s="343"/>
      <c r="H85" s="210">
        <f>SUM(C82:C86)*-1</f>
        <v>0</v>
      </c>
      <c r="I85" s="184">
        <f>H94</f>
        <v>0</v>
      </c>
      <c r="J85" s="66" t="s">
        <v>173</v>
      </c>
      <c r="K85" s="213"/>
      <c r="L85" s="67"/>
      <c r="M85" s="67"/>
      <c r="N85" s="171"/>
      <c r="O85" s="171"/>
    </row>
    <row r="86" spans="1:15" ht="13.35" customHeight="1" x14ac:dyDescent="0.2">
      <c r="A86" s="45" t="s">
        <v>174</v>
      </c>
      <c r="B86" s="70">
        <v>0</v>
      </c>
      <c r="C86" s="131">
        <v>0</v>
      </c>
      <c r="D86" s="137"/>
      <c r="E86" s="141"/>
      <c r="F86" s="343" t="s">
        <v>175</v>
      </c>
      <c r="G86" s="343"/>
      <c r="H86" s="189">
        <f>H84+H85</f>
        <v>0</v>
      </c>
      <c r="I86" s="318">
        <v>73</v>
      </c>
      <c r="J86" s="293" t="s">
        <v>176</v>
      </c>
      <c r="K86" s="292"/>
      <c r="L86" s="67"/>
      <c r="M86" s="67"/>
    </row>
    <row r="87" spans="1:15" ht="15" customHeight="1" x14ac:dyDescent="0.2">
      <c r="A87" s="114" t="s">
        <v>177</v>
      </c>
      <c r="B87" s="85">
        <f>SUM(B52:B86)</f>
        <v>0</v>
      </c>
      <c r="C87" s="85">
        <f>SUM(C52:C86)</f>
        <v>0</v>
      </c>
      <c r="D87" s="137"/>
      <c r="E87" s="141"/>
      <c r="F87" s="343" t="s">
        <v>178</v>
      </c>
      <c r="G87" s="343"/>
      <c r="H87" s="189" t="e">
        <f>ROUND((H86*H74),0)</f>
        <v>#DIV/0!</v>
      </c>
      <c r="I87" s="189">
        <f>I85*I86</f>
        <v>0</v>
      </c>
      <c r="J87" s="66" t="s">
        <v>179</v>
      </c>
      <c r="K87" s="213"/>
      <c r="L87" s="67"/>
      <c r="M87" s="67"/>
      <c r="N87" s="67"/>
    </row>
    <row r="88" spans="1:15" ht="13.35" customHeight="1" x14ac:dyDescent="0.2">
      <c r="A88" s="45" t="s">
        <v>180</v>
      </c>
      <c r="B88" s="70">
        <v>0</v>
      </c>
      <c r="C88" s="85" t="e">
        <f>(B88/B$87*C$87)</f>
        <v>#DIV/0!</v>
      </c>
      <c r="D88" s="137"/>
      <c r="E88" s="141"/>
      <c r="F88" s="346" t="s">
        <v>181</v>
      </c>
      <c r="G88" s="346"/>
      <c r="H88" s="346"/>
      <c r="I88" s="301" t="e">
        <f>MIN(H87,I87)</f>
        <v>#DIV/0!</v>
      </c>
      <c r="J88" s="197"/>
      <c r="K88" s="228"/>
      <c r="L88" s="67"/>
      <c r="M88" s="67"/>
    </row>
    <row r="89" spans="1:15" ht="13.35" customHeight="1" x14ac:dyDescent="0.2">
      <c r="A89" s="45" t="s">
        <v>182</v>
      </c>
      <c r="B89" s="70">
        <v>0</v>
      </c>
      <c r="C89" s="85" t="e">
        <f t="shared" ref="C89:C95" si="3">B89/B$87*C$87</f>
        <v>#DIV/0!</v>
      </c>
      <c r="D89" s="137"/>
      <c r="E89" s="141"/>
    </row>
    <row r="90" spans="1:15" ht="13.35" customHeight="1" thickBot="1" x14ac:dyDescent="0.25">
      <c r="A90" s="45" t="s">
        <v>183</v>
      </c>
      <c r="B90" s="70">
        <v>0</v>
      </c>
      <c r="C90" s="85" t="e">
        <f t="shared" si="3"/>
        <v>#DIV/0!</v>
      </c>
      <c r="D90" s="137"/>
      <c r="E90" s="141"/>
      <c r="F90" s="328" t="s">
        <v>184</v>
      </c>
      <c r="G90" s="328"/>
      <c r="H90" s="328"/>
      <c r="I90" s="371" t="s">
        <v>185</v>
      </c>
      <c r="J90" s="372"/>
      <c r="K90" s="373"/>
      <c r="M90" s="67"/>
    </row>
    <row r="91" spans="1:15" ht="13.35" customHeight="1" thickTop="1" x14ac:dyDescent="0.2">
      <c r="A91" s="45" t="s">
        <v>186</v>
      </c>
      <c r="B91" s="70">
        <v>0</v>
      </c>
      <c r="C91" s="85" t="e">
        <f>B91/B$87*C$87</f>
        <v>#DIV/0!</v>
      </c>
      <c r="D91" s="137"/>
      <c r="E91" s="141"/>
      <c r="F91" s="344" t="s">
        <v>187</v>
      </c>
      <c r="G91" s="344"/>
      <c r="H91" s="231">
        <f>B121</f>
        <v>0</v>
      </c>
      <c r="I91" s="347" t="s">
        <v>188</v>
      </c>
      <c r="J91" s="348"/>
      <c r="K91" s="201">
        <f>IF(C86=0,0,(C86*H74))</f>
        <v>0</v>
      </c>
      <c r="L91" s="67"/>
      <c r="M91" s="67"/>
    </row>
    <row r="92" spans="1:15" ht="13.35" customHeight="1" x14ac:dyDescent="0.2">
      <c r="A92" s="45" t="s">
        <v>189</v>
      </c>
      <c r="B92" s="70">
        <v>0</v>
      </c>
      <c r="C92" s="85" t="e">
        <f t="shared" si="3"/>
        <v>#DIV/0!</v>
      </c>
      <c r="D92" s="137"/>
      <c r="E92" s="141"/>
      <c r="F92" s="343" t="s">
        <v>190</v>
      </c>
      <c r="G92" s="343"/>
      <c r="H92" s="231">
        <f>H69*-1</f>
        <v>0</v>
      </c>
      <c r="I92" s="349" t="s">
        <v>191</v>
      </c>
      <c r="J92" s="350"/>
      <c r="K92" s="201" t="e">
        <f>IF(H87&lt;I87,0,(H87-I87))</f>
        <v>#DIV/0!</v>
      </c>
      <c r="L92" s="67"/>
      <c r="M92" s="67"/>
    </row>
    <row r="93" spans="1:15" ht="13.35" customHeight="1" x14ac:dyDescent="0.2">
      <c r="A93" s="45" t="s">
        <v>192</v>
      </c>
      <c r="B93" s="70">
        <v>0</v>
      </c>
      <c r="C93" s="85" t="e">
        <f t="shared" si="3"/>
        <v>#DIV/0!</v>
      </c>
      <c r="D93" s="137"/>
      <c r="E93" s="141"/>
      <c r="F93" s="343" t="s">
        <v>193</v>
      </c>
      <c r="G93" s="343"/>
      <c r="H93" s="242">
        <f>I69*-1</f>
        <v>0</v>
      </c>
      <c r="I93" s="349" t="s">
        <v>194</v>
      </c>
      <c r="J93" s="350"/>
      <c r="K93" s="201" t="e">
        <f>ROUND((H79*H74),0)*-1</f>
        <v>#DIV/0!</v>
      </c>
      <c r="L93" s="67"/>
      <c r="M93" s="67"/>
    </row>
    <row r="94" spans="1:15" ht="13.35" customHeight="1" x14ac:dyDescent="0.2">
      <c r="A94" s="45" t="s">
        <v>195</v>
      </c>
      <c r="B94" s="70">
        <v>0</v>
      </c>
      <c r="C94" s="85" t="e">
        <f t="shared" si="3"/>
        <v>#DIV/0!</v>
      </c>
      <c r="D94" s="137"/>
      <c r="E94" s="141"/>
      <c r="F94" s="343" t="s">
        <v>196</v>
      </c>
      <c r="G94" s="343"/>
      <c r="H94" s="232">
        <f>SUM(H91:H93)</f>
        <v>0</v>
      </c>
      <c r="I94" s="349" t="s">
        <v>197</v>
      </c>
      <c r="J94" s="350"/>
      <c r="K94" s="201" t="e">
        <f>J61+J63</f>
        <v>#DIV/0!</v>
      </c>
      <c r="L94" s="67"/>
      <c r="M94" s="67"/>
    </row>
    <row r="95" spans="1:15" ht="13.35" customHeight="1" x14ac:dyDescent="0.2">
      <c r="A95" s="45" t="s">
        <v>198</v>
      </c>
      <c r="B95" s="70">
        <v>0</v>
      </c>
      <c r="C95" s="85" t="e">
        <f t="shared" si="3"/>
        <v>#DIV/0!</v>
      </c>
      <c r="D95" s="137"/>
      <c r="E95" s="141"/>
      <c r="F95" s="293"/>
      <c r="G95" s="307" t="s">
        <v>199</v>
      </c>
      <c r="H95" s="319">
        <v>605</v>
      </c>
      <c r="I95" s="349" t="s">
        <v>200</v>
      </c>
      <c r="J95" s="350"/>
      <c r="K95" s="201" t="e">
        <f>J69-K94</f>
        <v>#DIV/0!</v>
      </c>
      <c r="L95" s="67"/>
      <c r="M95" s="65"/>
    </row>
    <row r="96" spans="1:15" ht="13.35" customHeight="1" x14ac:dyDescent="0.2">
      <c r="A96" s="45" t="s">
        <v>201</v>
      </c>
      <c r="B96" s="70">
        <v>0</v>
      </c>
      <c r="C96" s="85" t="e">
        <f>(B96/(SUM(B87:B95))*(SUM(C87:C95)))</f>
        <v>#DIV/0!</v>
      </c>
      <c r="D96" s="137"/>
      <c r="E96" s="141"/>
      <c r="F96" s="343" t="s">
        <v>202</v>
      </c>
      <c r="G96" s="343"/>
      <c r="H96" s="201">
        <f>ROUND((H94*H95),0)</f>
        <v>0</v>
      </c>
      <c r="I96" s="407" t="s">
        <v>203</v>
      </c>
      <c r="J96" s="408"/>
      <c r="K96" s="230" t="e">
        <f>IF((C99-SUM(K91:K95))&lt;0,0,(C99-SUM(K91:K95)))</f>
        <v>#DIV/0!</v>
      </c>
      <c r="L96" s="67"/>
      <c r="M96" s="65"/>
    </row>
    <row r="97" spans="1:18" ht="13.35" customHeight="1" x14ac:dyDescent="0.2">
      <c r="A97" s="108"/>
      <c r="B97" s="64"/>
      <c r="C97" s="64"/>
      <c r="D97" s="154"/>
      <c r="E97" s="155"/>
      <c r="F97" s="65"/>
      <c r="G97" s="65" t="s">
        <v>204</v>
      </c>
      <c r="H97" s="201" t="e">
        <f>I88</f>
        <v>#DIV/0!</v>
      </c>
      <c r="I97" s="184"/>
      <c r="J97" s="184"/>
      <c r="K97" s="67"/>
      <c r="L97" s="67"/>
      <c r="M97" s="65"/>
      <c r="N97" s="65"/>
    </row>
    <row r="98" spans="1:18" ht="13.35" customHeight="1" x14ac:dyDescent="0.2">
      <c r="A98" s="63" t="s">
        <v>205</v>
      </c>
      <c r="B98" s="13"/>
      <c r="C98" s="70">
        <v>0</v>
      </c>
      <c r="D98" s="137"/>
      <c r="E98" s="141"/>
      <c r="F98" s="343" t="s">
        <v>206</v>
      </c>
      <c r="G98" s="343"/>
      <c r="H98" s="212">
        <f>I81</f>
        <v>0</v>
      </c>
      <c r="L98" s="67"/>
      <c r="M98" s="65"/>
    </row>
    <row r="99" spans="1:18" ht="15" customHeight="1" thickBot="1" x14ac:dyDescent="0.3">
      <c r="A99" s="11" t="s">
        <v>207</v>
      </c>
      <c r="B99" s="71">
        <f>ROUND((SUM(B87:B96)),0)</f>
        <v>0</v>
      </c>
      <c r="C99" s="71" t="e">
        <f>ROUND((SUM(C87:C98)),0)</f>
        <v>#DIV/0!</v>
      </c>
      <c r="D99" s="71" t="e">
        <f>B99-C99</f>
        <v>#DIV/0!</v>
      </c>
      <c r="E99" s="86" t="e">
        <f>D99*$C$121</f>
        <v>#DIV/0!</v>
      </c>
      <c r="F99" s="353" t="s">
        <v>208</v>
      </c>
      <c r="G99" s="353"/>
      <c r="H99" s="305" t="e">
        <f>SUM(H96:H98)</f>
        <v>#DIV/0!</v>
      </c>
      <c r="I99" s="371" t="s">
        <v>209</v>
      </c>
      <c r="J99" s="372"/>
      <c r="K99" s="373"/>
      <c r="L99" s="67"/>
    </row>
    <row r="100" spans="1:18" ht="13.35" customHeight="1" thickTop="1" x14ac:dyDescent="0.2">
      <c r="A100" s="54" t="s">
        <v>210</v>
      </c>
      <c r="B100" s="13"/>
      <c r="C100" s="148"/>
      <c r="D100" s="149"/>
      <c r="E100" s="150"/>
      <c r="F100" s="343" t="s">
        <v>88</v>
      </c>
      <c r="G100" s="343"/>
      <c r="H100" s="225">
        <f>B99</f>
        <v>0</v>
      </c>
      <c r="I100" s="355" t="s">
        <v>211</v>
      </c>
      <c r="J100" s="343"/>
      <c r="K100" s="201" t="e">
        <f>ROUND(((B99+B104)/B121),2)</f>
        <v>#DIV/0!</v>
      </c>
      <c r="M100" s="65"/>
    </row>
    <row r="101" spans="1:18" ht="13.35" customHeight="1" x14ac:dyDescent="0.2">
      <c r="A101" s="45" t="s">
        <v>212</v>
      </c>
      <c r="B101" s="84">
        <v>0</v>
      </c>
      <c r="C101" s="140">
        <f>B101</f>
        <v>0</v>
      </c>
      <c r="D101" s="140">
        <f>B101-C101</f>
        <v>0</v>
      </c>
      <c r="E101" s="141"/>
      <c r="F101" s="343" t="s">
        <v>208</v>
      </c>
      <c r="G101" s="343"/>
      <c r="H101" s="233" t="e">
        <f>H99*-1</f>
        <v>#DIV/0!</v>
      </c>
      <c r="I101" s="412" t="s">
        <v>213</v>
      </c>
      <c r="J101" s="413"/>
      <c r="K101" s="234" t="e">
        <f>ROUND((D99/H94),2)</f>
        <v>#DIV/0!</v>
      </c>
    </row>
    <row r="102" spans="1:18" ht="13.35" customHeight="1" x14ac:dyDescent="0.2">
      <c r="A102" s="45" t="s">
        <v>214</v>
      </c>
      <c r="B102" s="70">
        <v>0</v>
      </c>
      <c r="C102" s="140">
        <f>B102</f>
        <v>0</v>
      </c>
      <c r="D102" s="140">
        <f>B102-C102</f>
        <v>0</v>
      </c>
      <c r="E102" s="141"/>
      <c r="F102" s="343" t="s">
        <v>215</v>
      </c>
      <c r="G102" s="343"/>
      <c r="H102" s="225" t="e">
        <f>H100+H101</f>
        <v>#DIV/0!</v>
      </c>
      <c r="I102" s="383" t="s">
        <v>216</v>
      </c>
      <c r="J102" s="384"/>
      <c r="K102" s="201" t="e">
        <f>(SUM(B53:B74)*H74)/B121</f>
        <v>#DIV/0!</v>
      </c>
    </row>
    <row r="103" spans="1:18" ht="13.35" customHeight="1" x14ac:dyDescent="0.2">
      <c r="A103" s="45" t="s">
        <v>217</v>
      </c>
      <c r="B103" s="84">
        <v>0</v>
      </c>
      <c r="C103" s="140">
        <f>B103</f>
        <v>0</v>
      </c>
      <c r="D103" s="321"/>
      <c r="E103" s="141"/>
      <c r="F103" s="343" t="s">
        <v>203</v>
      </c>
      <c r="G103" s="343"/>
      <c r="H103" s="300" t="e">
        <f>H102-C99</f>
        <v>#DIV/0!</v>
      </c>
      <c r="I103" s="375" t="s">
        <v>218</v>
      </c>
      <c r="J103" s="376"/>
      <c r="K103" s="234" t="e">
        <f>((B76*H74)+(H78*H74)+(H84*H74))/B121</f>
        <v>#DIV/0!</v>
      </c>
      <c r="R103" s="235"/>
    </row>
    <row r="104" spans="1:18" ht="15" customHeight="1" x14ac:dyDescent="0.2">
      <c r="A104" s="111" t="s">
        <v>219</v>
      </c>
      <c r="B104" s="71">
        <f>B101+B102</f>
        <v>0</v>
      </c>
      <c r="C104" s="71">
        <f>C101+C102</f>
        <v>0</v>
      </c>
      <c r="D104" s="87">
        <f>B104-C104</f>
        <v>0</v>
      </c>
      <c r="E104" s="72">
        <f>D104*$C$121</f>
        <v>0</v>
      </c>
      <c r="F104" s="299"/>
      <c r="G104" s="409" t="s">
        <v>220</v>
      </c>
      <c r="H104" s="410"/>
      <c r="I104" s="236"/>
      <c r="J104" s="202" t="s">
        <v>221</v>
      </c>
      <c r="K104" s="237" t="e">
        <f>(SUM(B53:B74)+((SUM(B53:B74)/B87)*B88))/B121</f>
        <v>#DIV/0!</v>
      </c>
    </row>
    <row r="105" spans="1:18" ht="13.35" customHeight="1" x14ac:dyDescent="0.2">
      <c r="A105" s="54" t="s">
        <v>222</v>
      </c>
      <c r="B105" s="142"/>
      <c r="C105" s="148"/>
      <c r="D105" s="149"/>
      <c r="E105" s="150"/>
      <c r="G105" s="197"/>
    </row>
    <row r="106" spans="1:18" ht="13.35" customHeight="1" thickBot="1" x14ac:dyDescent="0.25">
      <c r="A106" s="45" t="s">
        <v>223</v>
      </c>
      <c r="B106" s="70">
        <v>0</v>
      </c>
      <c r="C106" s="131">
        <v>0</v>
      </c>
      <c r="D106" s="140">
        <f>B106-C106</f>
        <v>0</v>
      </c>
      <c r="E106" s="150"/>
      <c r="F106" s="328" t="s">
        <v>224</v>
      </c>
      <c r="G106" s="328"/>
      <c r="H106" s="328"/>
      <c r="I106" s="328"/>
      <c r="J106" s="328"/>
      <c r="K106" s="266"/>
    </row>
    <row r="107" spans="1:18" ht="13.35" customHeight="1" thickTop="1" x14ac:dyDescent="0.2">
      <c r="A107" s="45" t="s">
        <v>225</v>
      </c>
      <c r="B107" s="70">
        <v>0</v>
      </c>
      <c r="C107" s="131">
        <v>0</v>
      </c>
      <c r="D107" s="140">
        <f>B107-C107</f>
        <v>0</v>
      </c>
      <c r="E107" s="150"/>
      <c r="F107" s="185" t="s">
        <v>226</v>
      </c>
      <c r="G107" s="269">
        <f>B120</f>
        <v>0</v>
      </c>
      <c r="H107" s="411" t="s">
        <v>227</v>
      </c>
      <c r="I107" s="411"/>
      <c r="J107" s="283"/>
      <c r="K107" s="276"/>
    </row>
    <row r="108" spans="1:18" ht="13.35" customHeight="1" x14ac:dyDescent="0.2">
      <c r="A108" s="45" t="s">
        <v>228</v>
      </c>
      <c r="B108" s="70">
        <v>0</v>
      </c>
      <c r="C108" s="131">
        <f>B108</f>
        <v>0</v>
      </c>
      <c r="D108" s="140">
        <f>B108-C108</f>
        <v>0</v>
      </c>
      <c r="E108" s="141"/>
      <c r="F108" s="267"/>
      <c r="G108" s="268" t="s">
        <v>229</v>
      </c>
      <c r="H108" s="172" t="s">
        <v>12</v>
      </c>
      <c r="I108" s="172" t="s">
        <v>94</v>
      </c>
      <c r="J108" s="172" t="s">
        <v>93</v>
      </c>
      <c r="K108" s="213"/>
    </row>
    <row r="109" spans="1:18" ht="13.35" customHeight="1" x14ac:dyDescent="0.2">
      <c r="A109" s="45" t="s">
        <v>230</v>
      </c>
      <c r="B109" s="70">
        <v>0</v>
      </c>
      <c r="C109" s="70">
        <f>B109</f>
        <v>0</v>
      </c>
      <c r="D109" s="140">
        <f>B109-C109</f>
        <v>0</v>
      </c>
      <c r="E109" s="141"/>
      <c r="F109" s="308" t="s">
        <v>231</v>
      </c>
      <c r="G109" s="323">
        <v>1915</v>
      </c>
      <c r="H109" s="189">
        <f>B112</f>
        <v>0</v>
      </c>
      <c r="I109" s="189">
        <f>G107*G109</f>
        <v>0</v>
      </c>
      <c r="J109" s="298">
        <f>H109-I109-C112</f>
        <v>0</v>
      </c>
      <c r="K109" s="286" t="s">
        <v>232</v>
      </c>
    </row>
    <row r="110" spans="1:18" ht="15" customHeight="1" x14ac:dyDescent="0.2">
      <c r="A110" s="111" t="s">
        <v>233</v>
      </c>
      <c r="B110" s="71">
        <f>SUM(B106:B109)</f>
        <v>0</v>
      </c>
      <c r="C110" s="73">
        <f>SUM(C106:C109)</f>
        <v>0</v>
      </c>
      <c r="D110" s="73">
        <f>SUM(D106:D109)</f>
        <v>0</v>
      </c>
      <c r="E110" s="86">
        <f>D110*$C$121</f>
        <v>0</v>
      </c>
      <c r="F110" s="322" t="s">
        <v>234</v>
      </c>
      <c r="G110" s="324">
        <v>1570</v>
      </c>
      <c r="H110" s="210">
        <f>B113</f>
        <v>0</v>
      </c>
      <c r="I110" s="210">
        <f>G107*G110</f>
        <v>0</v>
      </c>
      <c r="J110" s="299">
        <f>H110-I110-C113</f>
        <v>0</v>
      </c>
      <c r="K110" s="288" t="s">
        <v>235</v>
      </c>
    </row>
    <row r="111" spans="1:18" ht="13.35" customHeight="1" x14ac:dyDescent="0.2">
      <c r="A111" s="54" t="s">
        <v>236</v>
      </c>
      <c r="B111" s="147"/>
      <c r="C111" s="148"/>
      <c r="D111" s="149"/>
      <c r="E111" s="150"/>
    </row>
    <row r="112" spans="1:18" ht="13.35" customHeight="1" thickBot="1" x14ac:dyDescent="0.25">
      <c r="A112" s="45" t="s">
        <v>237</v>
      </c>
      <c r="B112" s="70">
        <v>0</v>
      </c>
      <c r="C112" s="70">
        <v>0</v>
      </c>
      <c r="D112" s="140">
        <f>B112-C112</f>
        <v>0</v>
      </c>
      <c r="E112" s="150"/>
      <c r="F112" s="385" t="s">
        <v>238</v>
      </c>
      <c r="G112" s="385"/>
      <c r="H112" s="385"/>
      <c r="I112" s="385"/>
      <c r="J112" s="386"/>
    </row>
    <row r="113" spans="1:11" ht="13.35" customHeight="1" thickTop="1" x14ac:dyDescent="0.2">
      <c r="A113" s="45" t="s">
        <v>239</v>
      </c>
      <c r="B113" s="70">
        <v>0</v>
      </c>
      <c r="C113" s="70">
        <v>0</v>
      </c>
      <c r="D113" s="140">
        <f>B113-C113</f>
        <v>0</v>
      </c>
      <c r="E113" s="150"/>
      <c r="F113" s="128">
        <v>0</v>
      </c>
      <c r="G113" s="381" t="s">
        <v>240</v>
      </c>
      <c r="H113" s="381"/>
      <c r="I113" s="381"/>
      <c r="J113" s="382"/>
    </row>
    <row r="114" spans="1:11" ht="15" customHeight="1" x14ac:dyDescent="0.25">
      <c r="A114" s="11" t="s">
        <v>241</v>
      </c>
      <c r="B114" s="71">
        <f>SUM(B112:B113)</f>
        <v>0</v>
      </c>
      <c r="C114" s="73">
        <f>SUM(C112:C113)</f>
        <v>0</v>
      </c>
      <c r="D114" s="73">
        <f>B114-C114</f>
        <v>0</v>
      </c>
      <c r="E114" s="86">
        <f>D114*$C$121</f>
        <v>0</v>
      </c>
      <c r="F114" s="80"/>
      <c r="G114" s="387"/>
      <c r="H114" s="387"/>
      <c r="I114" s="387"/>
      <c r="J114" s="388"/>
    </row>
    <row r="115" spans="1:11" ht="13.35" customHeight="1" x14ac:dyDescent="0.2">
      <c r="A115" s="54"/>
      <c r="B115" s="142"/>
      <c r="C115" s="148" t="s">
        <v>242</v>
      </c>
      <c r="D115" s="149"/>
      <c r="E115" s="150"/>
      <c r="F115" s="128">
        <v>0</v>
      </c>
      <c r="G115" s="387" t="s">
        <v>243</v>
      </c>
      <c r="H115" s="387"/>
      <c r="I115" s="387"/>
      <c r="J115" s="388"/>
    </row>
    <row r="116" spans="1:11" ht="13.35" customHeight="1" thickBot="1" x14ac:dyDescent="0.25">
      <c r="A116" s="43" t="s">
        <v>244</v>
      </c>
      <c r="B116" s="156"/>
      <c r="C116" s="247">
        <v>0</v>
      </c>
      <c r="D116" s="157">
        <f>0-C116</f>
        <v>0</v>
      </c>
      <c r="E116" s="150"/>
      <c r="F116" s="128">
        <v>0</v>
      </c>
      <c r="G116" s="387" t="s">
        <v>245</v>
      </c>
      <c r="H116" s="387"/>
      <c r="I116" s="387"/>
      <c r="J116" s="388"/>
    </row>
    <row r="117" spans="1:11" ht="15" customHeight="1" thickBot="1" x14ac:dyDescent="0.3">
      <c r="A117" s="115" t="s">
        <v>246</v>
      </c>
      <c r="B117" s="46">
        <f>B114+B110+B99+B50+B43+B24+B104+B45+B8</f>
        <v>0</v>
      </c>
      <c r="C117" s="46" t="e">
        <f>C114+C110+C99+C50+C43+C24+C104+C45+C8+C116</f>
        <v>#DIV/0!</v>
      </c>
      <c r="D117" s="46" t="e">
        <f>D114+D110+D99+D50+D43+D24+D104+D45+D8+D116</f>
        <v>#DIV/0!</v>
      </c>
      <c r="E117" s="109" t="e">
        <f>D117*B126</f>
        <v>#DIV/0!</v>
      </c>
      <c r="F117" s="80"/>
      <c r="G117" s="183" t="e">
        <f>(H117/H119)*5</f>
        <v>#DIV/0!</v>
      </c>
      <c r="H117" s="377">
        <v>0</v>
      </c>
      <c r="I117" s="379" t="s">
        <v>247</v>
      </c>
      <c r="J117" s="396" t="s">
        <v>248</v>
      </c>
    </row>
    <row r="118" spans="1:11" ht="18" customHeight="1" thickBot="1" x14ac:dyDescent="0.25">
      <c r="A118" s="5"/>
      <c r="B118" s="25"/>
      <c r="C118" s="7"/>
      <c r="D118" s="7"/>
      <c r="E118" s="22"/>
      <c r="F118" s="75"/>
      <c r="G118" s="119"/>
      <c r="H118" s="378"/>
      <c r="I118" s="380"/>
      <c r="J118" s="397"/>
    </row>
    <row r="119" spans="1:11" ht="18" customHeight="1" x14ac:dyDescent="0.25">
      <c r="A119" s="59" t="s">
        <v>249</v>
      </c>
      <c r="B119" s="41"/>
      <c r="C119" s="158">
        <v>0</v>
      </c>
      <c r="D119" s="31" t="s">
        <v>250</v>
      </c>
      <c r="E119" s="32"/>
      <c r="F119" s="75"/>
      <c r="G119" s="132"/>
      <c r="H119" s="399">
        <v>0</v>
      </c>
      <c r="I119" s="400" t="s">
        <v>251</v>
      </c>
      <c r="J119" s="397"/>
    </row>
    <row r="120" spans="1:11" ht="18" customHeight="1" x14ac:dyDescent="0.2">
      <c r="A120" s="57" t="s">
        <v>252</v>
      </c>
      <c r="B120" s="120">
        <v>0</v>
      </c>
      <c r="C120" s="159">
        <f>F125</f>
        <v>0</v>
      </c>
      <c r="D120" s="31" t="s">
        <v>253</v>
      </c>
      <c r="E120" s="32"/>
      <c r="F120" s="75"/>
      <c r="G120" s="132"/>
      <c r="H120" s="378"/>
      <c r="I120" s="380"/>
      <c r="J120" s="398"/>
    </row>
    <row r="121" spans="1:11" ht="18" customHeight="1" thickBot="1" x14ac:dyDescent="0.25">
      <c r="A121" s="58" t="s">
        <v>254</v>
      </c>
      <c r="B121" s="121">
        <v>0</v>
      </c>
      <c r="C121" s="68">
        <f>IF(((C119+C120)&gt;80),0.8,(ROUND(((C119+C120)/100),4)))</f>
        <v>0</v>
      </c>
      <c r="D121" s="31" t="s">
        <v>255</v>
      </c>
      <c r="E121" s="32"/>
      <c r="F121" s="133">
        <v>0</v>
      </c>
      <c r="G121" s="387" t="s">
        <v>256</v>
      </c>
      <c r="H121" s="387"/>
      <c r="I121" s="387"/>
      <c r="J121" s="388"/>
      <c r="K121" s="238"/>
    </row>
    <row r="122" spans="1:11" ht="18" customHeight="1" x14ac:dyDescent="0.2">
      <c r="A122" s="57" t="s">
        <v>257</v>
      </c>
      <c r="B122" s="122">
        <f>ROUND(B117,0)</f>
        <v>0</v>
      </c>
      <c r="C122" s="33"/>
      <c r="D122" s="6"/>
      <c r="E122" s="29"/>
      <c r="F122" s="133">
        <v>0</v>
      </c>
      <c r="G122" s="387" t="s">
        <v>258</v>
      </c>
      <c r="H122" s="387"/>
      <c r="I122" s="387"/>
      <c r="J122" s="388"/>
    </row>
    <row r="123" spans="1:11" ht="18" customHeight="1" x14ac:dyDescent="0.2">
      <c r="A123" s="57" t="s">
        <v>259</v>
      </c>
      <c r="B123" s="126" t="e">
        <f>ROUND(C117,0)</f>
        <v>#DIV/0!</v>
      </c>
      <c r="C123" s="28"/>
      <c r="D123" s="6"/>
      <c r="E123" s="28"/>
      <c r="F123" s="325">
        <v>0</v>
      </c>
      <c r="G123" s="387" t="s">
        <v>260</v>
      </c>
      <c r="H123" s="387"/>
      <c r="I123" s="387"/>
      <c r="J123" s="388"/>
    </row>
    <row r="124" spans="1:11" ht="18" customHeight="1" x14ac:dyDescent="0.2">
      <c r="A124" s="57" t="s">
        <v>261</v>
      </c>
      <c r="B124" s="123">
        <v>0</v>
      </c>
      <c r="C124" s="28"/>
      <c r="D124" s="6"/>
      <c r="E124" s="28"/>
      <c r="F124" s="325">
        <v>0</v>
      </c>
      <c r="G124" s="62" t="s">
        <v>262</v>
      </c>
      <c r="H124" s="62"/>
      <c r="I124" s="326">
        <f>IF(H117=0,0.005,0.01)</f>
        <v>5.0000000000000001E-3</v>
      </c>
      <c r="J124" s="327"/>
      <c r="K124" s="239"/>
    </row>
    <row r="125" spans="1:11" ht="18" customHeight="1" x14ac:dyDescent="0.2">
      <c r="A125" s="57" t="s">
        <v>263</v>
      </c>
      <c r="B125" s="122" t="e">
        <f>B122-B123-B124</f>
        <v>#DIV/0!</v>
      </c>
      <c r="C125" s="28"/>
      <c r="D125" s="6"/>
      <c r="E125" s="28"/>
      <c r="F125" s="127">
        <f>SUM(F113:F124)</f>
        <v>0</v>
      </c>
      <c r="G125" s="403" t="s">
        <v>253</v>
      </c>
      <c r="H125" s="404"/>
      <c r="I125" s="401">
        <f>IF(H117=0,0.01,0.02)</f>
        <v>0.01</v>
      </c>
      <c r="J125" s="402"/>
    </row>
    <row r="126" spans="1:11" ht="18" customHeight="1" x14ac:dyDescent="0.2">
      <c r="A126" s="57" t="s">
        <v>264</v>
      </c>
      <c r="B126" s="124">
        <f>C121</f>
        <v>0</v>
      </c>
      <c r="C126" s="28"/>
      <c r="D126" s="6"/>
      <c r="E126" s="30"/>
      <c r="F126" s="76"/>
      <c r="G126" s="76"/>
      <c r="H126" s="77"/>
      <c r="I126" s="67"/>
      <c r="J126" s="68"/>
    </row>
    <row r="127" spans="1:11" ht="18" customHeight="1" thickBot="1" x14ac:dyDescent="0.25">
      <c r="A127" s="57" t="s">
        <v>265</v>
      </c>
      <c r="B127" s="122" t="e">
        <f>ROUND((B125*B126),0)</f>
        <v>#DIV/0!</v>
      </c>
      <c r="C127" s="28"/>
      <c r="D127" s="6"/>
      <c r="E127" s="30"/>
      <c r="F127" s="392" t="s">
        <v>266</v>
      </c>
      <c r="G127" s="392"/>
      <c r="H127" s="392"/>
      <c r="I127" s="257"/>
      <c r="J127" s="257"/>
    </row>
    <row r="128" spans="1:11" ht="18" customHeight="1" thickTop="1" x14ac:dyDescent="0.2">
      <c r="A128" s="57" t="s">
        <v>267</v>
      </c>
      <c r="B128" s="126" t="e">
        <f>G131</f>
        <v>#N/A</v>
      </c>
      <c r="C128" s="28"/>
      <c r="D128" s="6"/>
      <c r="E128" s="30"/>
      <c r="F128" s="79" t="s">
        <v>268</v>
      </c>
      <c r="G128" s="179">
        <f>B121</f>
        <v>0</v>
      </c>
      <c r="H128" s="259"/>
      <c r="I128" s="78"/>
      <c r="J128" s="179"/>
    </row>
    <row r="129" spans="1:11" ht="18" customHeight="1" x14ac:dyDescent="0.2">
      <c r="A129" s="57" t="s">
        <v>269</v>
      </c>
      <c r="B129" s="126">
        <f>G142</f>
        <v>0</v>
      </c>
      <c r="C129" s="28"/>
      <c r="D129" s="6"/>
      <c r="E129" s="30"/>
      <c r="F129" s="79" t="s">
        <v>270</v>
      </c>
      <c r="G129" s="180" t="e">
        <f>CxFees!B4</f>
        <v>#N/A</v>
      </c>
      <c r="H129" s="259"/>
      <c r="I129" s="78"/>
      <c r="J129" s="180"/>
    </row>
    <row r="130" spans="1:11" ht="18" customHeight="1" thickBot="1" x14ac:dyDescent="0.25">
      <c r="A130" s="160" t="s">
        <v>271</v>
      </c>
      <c r="B130" s="161" t="e">
        <f>B127-B128-B129</f>
        <v>#DIV/0!</v>
      </c>
      <c r="C130" s="28"/>
      <c r="D130" s="26"/>
      <c r="E130" s="27"/>
      <c r="F130" s="79" t="s">
        <v>272</v>
      </c>
      <c r="G130" s="179">
        <f>H69+I69</f>
        <v>0</v>
      </c>
      <c r="H130" s="259"/>
      <c r="I130" s="78"/>
      <c r="J130" s="179"/>
    </row>
    <row r="131" spans="1:11" ht="18" customHeight="1" thickBot="1" x14ac:dyDescent="0.25">
      <c r="A131" s="40"/>
      <c r="B131" s="42"/>
      <c r="C131" s="28"/>
      <c r="D131" s="26"/>
      <c r="E131" s="27"/>
      <c r="F131" s="79" t="s">
        <v>273</v>
      </c>
      <c r="G131" s="296" t="e">
        <f>G129*G130</f>
        <v>#N/A</v>
      </c>
      <c r="H131" s="297" t="s">
        <v>274</v>
      </c>
      <c r="I131" s="78"/>
      <c r="J131" s="256"/>
    </row>
    <row r="132" spans="1:11" ht="18" customHeight="1" x14ac:dyDescent="0.2">
      <c r="A132" s="56" t="s">
        <v>275</v>
      </c>
      <c r="B132" s="125">
        <v>0</v>
      </c>
      <c r="C132" s="28"/>
      <c r="D132" s="26"/>
      <c r="E132" s="27"/>
      <c r="F132" s="260"/>
      <c r="G132" s="320"/>
      <c r="H132" s="261"/>
      <c r="I132" s="181"/>
      <c r="J132" s="258"/>
    </row>
    <row r="133" spans="1:11" ht="18" customHeight="1" x14ac:dyDescent="0.2">
      <c r="A133" s="57" t="s">
        <v>276</v>
      </c>
      <c r="B133" s="122">
        <f>B132-B134</f>
        <v>0</v>
      </c>
      <c r="C133" s="28"/>
      <c r="D133" s="26"/>
      <c r="E133" s="27"/>
      <c r="F133" s="78"/>
      <c r="G133" s="255"/>
      <c r="H133" s="78"/>
      <c r="K133" s="78"/>
    </row>
    <row r="134" spans="1:11" ht="18" customHeight="1" thickBot="1" x14ac:dyDescent="0.25">
      <c r="A134" s="57" t="s">
        <v>277</v>
      </c>
      <c r="B134" s="122">
        <f>ROUND((B99*I125),0)</f>
        <v>0</v>
      </c>
      <c r="C134" s="28"/>
      <c r="D134" s="26"/>
      <c r="E134" s="27"/>
      <c r="F134" s="393" t="s">
        <v>278</v>
      </c>
      <c r="G134" s="394"/>
      <c r="H134" s="395"/>
      <c r="I134" s="179"/>
      <c r="J134" s="180"/>
      <c r="K134" s="78"/>
    </row>
    <row r="135" spans="1:11" ht="18" customHeight="1" thickTop="1" x14ac:dyDescent="0.2">
      <c r="A135" s="57" t="s">
        <v>279</v>
      </c>
      <c r="B135" s="88">
        <v>0</v>
      </c>
      <c r="C135" s="28"/>
      <c r="D135" s="26"/>
      <c r="E135" s="27"/>
      <c r="F135" s="264" t="s">
        <v>280</v>
      </c>
      <c r="G135" s="251"/>
      <c r="H135" s="262"/>
      <c r="I135" s="179"/>
      <c r="J135" s="180"/>
      <c r="K135" s="78"/>
    </row>
    <row r="136" spans="1:11" ht="18" customHeight="1" x14ac:dyDescent="0.2">
      <c r="A136" s="57" t="s">
        <v>281</v>
      </c>
      <c r="B136" s="122">
        <f>B135-B137</f>
        <v>0</v>
      </c>
      <c r="C136" s="28"/>
      <c r="D136" s="26"/>
      <c r="E136" s="27"/>
      <c r="F136" s="79" t="s">
        <v>282</v>
      </c>
      <c r="G136" s="252"/>
      <c r="H136" s="262"/>
      <c r="I136" s="179"/>
      <c r="J136" s="180"/>
      <c r="K136" s="78"/>
    </row>
    <row r="137" spans="1:11" ht="18" customHeight="1" x14ac:dyDescent="0.2">
      <c r="A137" s="57" t="s">
        <v>283</v>
      </c>
      <c r="B137" s="122">
        <f>ROUND((IF(B135&lt;(B99*I124),B135,(B99*I124))),0)</f>
        <v>0</v>
      </c>
      <c r="C137" s="28"/>
      <c r="D137" s="26"/>
      <c r="E137" s="27"/>
      <c r="F137" s="79" t="s">
        <v>284</v>
      </c>
      <c r="G137" s="253"/>
      <c r="H137" s="262"/>
      <c r="I137" s="179"/>
      <c r="J137" s="180"/>
      <c r="K137" s="78"/>
    </row>
    <row r="138" spans="1:11" ht="18" customHeight="1" x14ac:dyDescent="0.2">
      <c r="A138" s="57" t="s">
        <v>285</v>
      </c>
      <c r="B138" s="122">
        <f>B134+B137</f>
        <v>0</v>
      </c>
      <c r="C138" s="69"/>
      <c r="D138" s="69"/>
      <c r="E138" s="62"/>
      <c r="F138" s="249" t="s">
        <v>286</v>
      </c>
      <c r="G138" s="263"/>
      <c r="H138" s="265"/>
      <c r="I138" s="179"/>
      <c r="J138" s="180"/>
      <c r="K138" s="78"/>
    </row>
    <row r="139" spans="1:11" ht="18" customHeight="1" x14ac:dyDescent="0.2">
      <c r="A139" s="57" t="s">
        <v>287</v>
      </c>
      <c r="B139" s="124">
        <f>C121</f>
        <v>0</v>
      </c>
      <c r="C139" s="162"/>
      <c r="D139" s="162"/>
      <c r="E139" s="162"/>
      <c r="F139" s="79" t="s">
        <v>288</v>
      </c>
      <c r="G139" s="80">
        <f>ROUND(((G137-G138)/365),1)</f>
        <v>0</v>
      </c>
      <c r="H139" s="262"/>
      <c r="I139" s="179"/>
      <c r="J139" s="180"/>
      <c r="K139" s="78"/>
    </row>
    <row r="140" spans="1:11" ht="18" customHeight="1" x14ac:dyDescent="0.2">
      <c r="A140" s="57" t="s">
        <v>289</v>
      </c>
      <c r="B140" s="122">
        <f>ROUND((B138*B139),0)</f>
        <v>0</v>
      </c>
      <c r="C140" s="162"/>
      <c r="D140" s="162"/>
      <c r="E140" s="162"/>
      <c r="F140" s="79" t="s">
        <v>290</v>
      </c>
      <c r="G140" s="80">
        <f>20-G139</f>
        <v>20</v>
      </c>
      <c r="H140" s="262"/>
      <c r="I140" s="179"/>
      <c r="J140" s="180"/>
      <c r="K140" s="78"/>
    </row>
    <row r="141" spans="1:11" ht="18" customHeight="1" x14ac:dyDescent="0.2">
      <c r="A141" s="57" t="s">
        <v>291</v>
      </c>
      <c r="B141" s="122" t="e">
        <f>B130+B140</f>
        <v>#DIV/0!</v>
      </c>
      <c r="C141" s="162"/>
      <c r="D141" s="162"/>
      <c r="E141" s="162"/>
      <c r="F141" s="79" t="s">
        <v>292</v>
      </c>
      <c r="G141" s="254">
        <f>G140/20</f>
        <v>1</v>
      </c>
      <c r="H141" s="262"/>
      <c r="I141" s="179"/>
      <c r="J141" s="180"/>
      <c r="K141" s="78"/>
    </row>
    <row r="142" spans="1:11" ht="18" customHeight="1" thickBot="1" x14ac:dyDescent="0.25">
      <c r="A142" s="160" t="s">
        <v>293</v>
      </c>
      <c r="B142" s="161">
        <f>B122+B132+B135</f>
        <v>0</v>
      </c>
      <c r="C142" s="162"/>
      <c r="D142" s="162"/>
      <c r="E142" s="162"/>
      <c r="F142" s="248" t="s">
        <v>294</v>
      </c>
      <c r="G142" s="294">
        <f>ROUND((G136*G141),0)</f>
        <v>0</v>
      </c>
      <c r="H142" s="295" t="s">
        <v>274</v>
      </c>
      <c r="I142" s="179"/>
      <c r="J142" s="180"/>
      <c r="K142" s="78"/>
    </row>
    <row r="143" spans="1:11" ht="18" customHeight="1" x14ac:dyDescent="0.2">
      <c r="A143" s="57"/>
      <c r="B143" s="163"/>
      <c r="C143" s="162"/>
      <c r="D143" s="162"/>
      <c r="E143" s="162"/>
      <c r="F143" s="76"/>
      <c r="G143" s="77"/>
      <c r="H143" s="78"/>
      <c r="I143" s="179"/>
      <c r="J143" s="180"/>
      <c r="K143" s="78"/>
    </row>
    <row r="144" spans="1:11" ht="18" customHeight="1" x14ac:dyDescent="0.2">
      <c r="A144" s="57"/>
      <c r="B144" s="29"/>
      <c r="C144" s="162"/>
      <c r="D144" s="162"/>
      <c r="E144" s="162"/>
      <c r="F144" s="78"/>
      <c r="G144" s="255"/>
      <c r="H144" s="78"/>
      <c r="I144" s="179"/>
      <c r="J144" s="180"/>
      <c r="K144" s="78"/>
    </row>
    <row r="145" spans="2:13" ht="18" customHeight="1" x14ac:dyDescent="0.2">
      <c r="B145" s="240"/>
      <c r="C145" s="67"/>
      <c r="D145" s="67"/>
      <c r="F145" s="78"/>
      <c r="G145" s="80"/>
      <c r="H145" s="78"/>
      <c r="I145" s="179"/>
      <c r="J145" s="180"/>
      <c r="K145" s="78"/>
    </row>
    <row r="146" spans="2:13" x14ac:dyDescent="0.2">
      <c r="B146" s="240"/>
      <c r="C146" s="67"/>
      <c r="D146" s="67"/>
      <c r="F146" s="78"/>
      <c r="G146" s="80"/>
      <c r="H146" s="78"/>
      <c r="I146" s="179"/>
      <c r="J146" s="180"/>
      <c r="K146" s="78"/>
    </row>
    <row r="147" spans="2:13" x14ac:dyDescent="0.2">
      <c r="B147" s="240"/>
      <c r="C147" s="67"/>
      <c r="D147" s="67"/>
      <c r="F147" s="78"/>
      <c r="G147" s="254"/>
      <c r="H147" s="78"/>
      <c r="I147" s="179"/>
      <c r="J147" s="180"/>
      <c r="K147" s="78"/>
    </row>
    <row r="148" spans="2:13" x14ac:dyDescent="0.2">
      <c r="B148" s="240"/>
      <c r="C148" s="67"/>
      <c r="D148" s="67"/>
      <c r="F148" s="78"/>
      <c r="G148" s="250"/>
      <c r="H148" s="78"/>
      <c r="I148" s="179"/>
      <c r="J148" s="180"/>
      <c r="K148" s="78"/>
      <c r="M148" s="78"/>
    </row>
    <row r="149" spans="2:13" x14ac:dyDescent="0.2">
      <c r="B149" s="240"/>
      <c r="C149" s="67"/>
      <c r="D149" s="67"/>
      <c r="F149" s="76"/>
      <c r="G149" s="77"/>
      <c r="H149" s="78"/>
      <c r="I149" s="179"/>
      <c r="J149" s="180"/>
      <c r="K149" s="78"/>
      <c r="L149" s="78"/>
      <c r="M149" s="78"/>
    </row>
    <row r="150" spans="2:13" x14ac:dyDescent="0.2">
      <c r="B150" s="240"/>
      <c r="C150" s="67"/>
      <c r="D150" s="67"/>
      <c r="F150" s="76"/>
      <c r="G150" s="76"/>
      <c r="H150" s="77"/>
      <c r="I150" s="78"/>
      <c r="J150" s="78"/>
      <c r="K150" s="78"/>
      <c r="L150" s="78"/>
      <c r="M150" s="78"/>
    </row>
    <row r="151" spans="2:13" x14ac:dyDescent="0.2">
      <c r="B151" s="240"/>
      <c r="C151" s="67"/>
      <c r="D151" s="67"/>
      <c r="J151" s="78"/>
      <c r="K151" s="78"/>
      <c r="M151" s="78"/>
    </row>
    <row r="152" spans="2:13" x14ac:dyDescent="0.2">
      <c r="B152" s="240"/>
      <c r="C152" s="67"/>
      <c r="D152" s="67"/>
      <c r="J152" s="78"/>
      <c r="K152" s="78"/>
      <c r="M152" s="78"/>
    </row>
    <row r="153" spans="2:13" x14ac:dyDescent="0.2">
      <c r="B153" s="240"/>
      <c r="C153" s="67"/>
      <c r="D153" s="67"/>
      <c r="J153" s="78"/>
      <c r="M153" s="78"/>
    </row>
    <row r="154" spans="2:13" x14ac:dyDescent="0.2">
      <c r="B154" s="240"/>
      <c r="C154" s="67"/>
      <c r="D154" s="67"/>
      <c r="J154" s="78"/>
      <c r="M154" s="78"/>
    </row>
    <row r="155" spans="2:13" x14ac:dyDescent="0.2">
      <c r="B155" s="240"/>
      <c r="C155" s="67"/>
      <c r="D155" s="67"/>
      <c r="M155" s="78"/>
    </row>
    <row r="156" spans="2:13" x14ac:dyDescent="0.2">
      <c r="B156" s="240"/>
      <c r="C156" s="67"/>
      <c r="D156" s="67"/>
      <c r="M156" s="78"/>
    </row>
    <row r="157" spans="2:13" x14ac:dyDescent="0.2">
      <c r="B157" s="240"/>
      <c r="C157" s="67"/>
      <c r="D157" s="67"/>
      <c r="M157" s="78"/>
    </row>
    <row r="158" spans="2:13" x14ac:dyDescent="0.2">
      <c r="B158" s="240"/>
      <c r="C158" s="67"/>
      <c r="D158" s="67"/>
      <c r="M158" s="78"/>
    </row>
    <row r="159" spans="2:13" x14ac:dyDescent="0.2">
      <c r="B159" s="240"/>
      <c r="C159" s="67"/>
      <c r="D159" s="67"/>
      <c r="M159" s="78"/>
    </row>
    <row r="160" spans="2:13" x14ac:dyDescent="0.2">
      <c r="D160" s="67"/>
    </row>
    <row r="161" spans="3:4" x14ac:dyDescent="0.2">
      <c r="D161" s="67"/>
    </row>
    <row r="162" spans="3:4" x14ac:dyDescent="0.2">
      <c r="D162" s="67"/>
    </row>
    <row r="163" spans="3:4" x14ac:dyDescent="0.2">
      <c r="C163" s="241"/>
      <c r="D163" s="241"/>
    </row>
    <row r="164" spans="3:4" x14ac:dyDescent="0.2">
      <c r="C164" s="241"/>
      <c r="D164" s="241"/>
    </row>
    <row r="165" spans="3:4" x14ac:dyDescent="0.2">
      <c r="C165" s="241"/>
      <c r="D165" s="241"/>
    </row>
    <row r="166" spans="3:4" x14ac:dyDescent="0.2">
      <c r="C166" s="241"/>
      <c r="D166" s="241"/>
    </row>
    <row r="167" spans="3:4" x14ac:dyDescent="0.2">
      <c r="C167" s="241"/>
      <c r="D167" s="241"/>
    </row>
    <row r="168" spans="3:4" x14ac:dyDescent="0.2">
      <c r="C168" s="241"/>
      <c r="D168" s="241"/>
    </row>
    <row r="169" spans="3:4" x14ac:dyDescent="0.2">
      <c r="C169" s="241"/>
      <c r="D169" s="241"/>
    </row>
    <row r="170" spans="3:4" x14ac:dyDescent="0.2">
      <c r="C170" s="241"/>
      <c r="D170" s="241"/>
    </row>
    <row r="171" spans="3:4" x14ac:dyDescent="0.2">
      <c r="C171" s="241"/>
      <c r="D171" s="241"/>
    </row>
    <row r="172" spans="3:4" x14ac:dyDescent="0.2">
      <c r="C172" s="241"/>
      <c r="D172" s="241"/>
    </row>
    <row r="173" spans="3:4" x14ac:dyDescent="0.2">
      <c r="C173" s="241"/>
      <c r="D173" s="241"/>
    </row>
    <row r="174" spans="3:4" x14ac:dyDescent="0.2">
      <c r="C174" s="241"/>
      <c r="D174" s="241"/>
    </row>
    <row r="175" spans="3:4" x14ac:dyDescent="0.2">
      <c r="C175" s="241"/>
      <c r="D175" s="241"/>
    </row>
    <row r="176" spans="3:4" x14ac:dyDescent="0.2">
      <c r="C176" s="241"/>
      <c r="D176" s="241"/>
    </row>
    <row r="177" spans="3:4" x14ac:dyDescent="0.2">
      <c r="C177" s="241"/>
      <c r="D177" s="241"/>
    </row>
    <row r="178" spans="3:4" x14ac:dyDescent="0.2">
      <c r="C178" s="241"/>
      <c r="D178" s="241"/>
    </row>
    <row r="179" spans="3:4" x14ac:dyDescent="0.2">
      <c r="C179" s="241"/>
      <c r="D179" s="241"/>
    </row>
    <row r="180" spans="3:4" x14ac:dyDescent="0.2">
      <c r="C180" s="241"/>
      <c r="D180" s="241"/>
    </row>
    <row r="181" spans="3:4" x14ac:dyDescent="0.2">
      <c r="C181" s="241"/>
      <c r="D181" s="241"/>
    </row>
    <row r="182" spans="3:4" x14ac:dyDescent="0.2">
      <c r="C182" s="241"/>
      <c r="D182" s="241"/>
    </row>
    <row r="183" spans="3:4" x14ac:dyDescent="0.2">
      <c r="C183" s="241"/>
      <c r="D183" s="241"/>
    </row>
    <row r="184" spans="3:4" x14ac:dyDescent="0.2">
      <c r="C184" s="241"/>
      <c r="D184" s="241"/>
    </row>
    <row r="185" spans="3:4" x14ac:dyDescent="0.2">
      <c r="C185" s="241"/>
      <c r="D185" s="241"/>
    </row>
    <row r="186" spans="3:4" x14ac:dyDescent="0.2">
      <c r="C186" s="241"/>
      <c r="D186" s="241"/>
    </row>
    <row r="187" spans="3:4" x14ac:dyDescent="0.2">
      <c r="C187" s="241"/>
      <c r="D187" s="241"/>
    </row>
    <row r="188" spans="3:4" x14ac:dyDescent="0.2">
      <c r="C188" s="241"/>
      <c r="D188" s="241"/>
    </row>
    <row r="189" spans="3:4" x14ac:dyDescent="0.2">
      <c r="C189" s="241"/>
      <c r="D189" s="241"/>
    </row>
    <row r="190" spans="3:4" x14ac:dyDescent="0.2">
      <c r="C190" s="241"/>
      <c r="D190" s="241"/>
    </row>
    <row r="191" spans="3:4" x14ac:dyDescent="0.2">
      <c r="C191" s="241"/>
      <c r="D191" s="241"/>
    </row>
    <row r="192" spans="3:4" x14ac:dyDescent="0.2">
      <c r="C192" s="241"/>
      <c r="D192" s="241"/>
    </row>
    <row r="193" spans="3:4" x14ac:dyDescent="0.2">
      <c r="C193" s="241"/>
      <c r="D193" s="241"/>
    </row>
    <row r="194" spans="3:4" x14ac:dyDescent="0.2">
      <c r="C194" s="241"/>
      <c r="D194" s="241"/>
    </row>
    <row r="195" spans="3:4" x14ac:dyDescent="0.2">
      <c r="C195" s="241"/>
      <c r="D195" s="241"/>
    </row>
    <row r="196" spans="3:4" x14ac:dyDescent="0.2">
      <c r="C196" s="241"/>
      <c r="D196" s="241"/>
    </row>
    <row r="197" spans="3:4" x14ac:dyDescent="0.2">
      <c r="C197" s="241"/>
      <c r="D197" s="241"/>
    </row>
    <row r="198" spans="3:4" x14ac:dyDescent="0.2">
      <c r="C198" s="241"/>
      <c r="D198" s="241"/>
    </row>
    <row r="199" spans="3:4" x14ac:dyDescent="0.2">
      <c r="C199" s="241"/>
      <c r="D199" s="241"/>
    </row>
    <row r="200" spans="3:4" x14ac:dyDescent="0.2">
      <c r="C200" s="241"/>
      <c r="D200" s="241"/>
    </row>
    <row r="201" spans="3:4" x14ac:dyDescent="0.2">
      <c r="C201" s="241"/>
      <c r="D201" s="241"/>
    </row>
    <row r="202" spans="3:4" x14ac:dyDescent="0.2">
      <c r="C202" s="241"/>
      <c r="D202" s="241"/>
    </row>
    <row r="203" spans="3:4" x14ac:dyDescent="0.2">
      <c r="C203" s="241"/>
      <c r="D203" s="241"/>
    </row>
    <row r="204" spans="3:4" x14ac:dyDescent="0.2">
      <c r="C204" s="241"/>
      <c r="D204" s="241"/>
    </row>
    <row r="205" spans="3:4" x14ac:dyDescent="0.2">
      <c r="C205" s="241"/>
      <c r="D205" s="241"/>
    </row>
    <row r="206" spans="3:4" x14ac:dyDescent="0.2">
      <c r="C206" s="241"/>
      <c r="D206" s="241"/>
    </row>
    <row r="207" spans="3:4" x14ac:dyDescent="0.2">
      <c r="C207" s="241"/>
      <c r="D207" s="241"/>
    </row>
    <row r="208" spans="3:4" x14ac:dyDescent="0.2">
      <c r="C208" s="241"/>
      <c r="D208" s="241"/>
    </row>
    <row r="209" spans="3:4" x14ac:dyDescent="0.2">
      <c r="C209" s="241"/>
      <c r="D209" s="241"/>
    </row>
    <row r="210" spans="3:4" x14ac:dyDescent="0.2">
      <c r="C210" s="241"/>
      <c r="D210" s="241"/>
    </row>
    <row r="211" spans="3:4" x14ac:dyDescent="0.2">
      <c r="C211" s="241"/>
      <c r="D211" s="241"/>
    </row>
    <row r="212" spans="3:4" x14ac:dyDescent="0.2">
      <c r="C212" s="241"/>
      <c r="D212" s="241"/>
    </row>
    <row r="213" spans="3:4" x14ac:dyDescent="0.2">
      <c r="C213" s="241"/>
      <c r="D213" s="241"/>
    </row>
    <row r="214" spans="3:4" x14ac:dyDescent="0.2">
      <c r="C214" s="241"/>
      <c r="D214" s="241"/>
    </row>
    <row r="215" spans="3:4" x14ac:dyDescent="0.2">
      <c r="C215" s="241"/>
      <c r="D215" s="241"/>
    </row>
    <row r="216" spans="3:4" x14ac:dyDescent="0.2">
      <c r="C216" s="241"/>
      <c r="D216" s="241"/>
    </row>
    <row r="217" spans="3:4" x14ac:dyDescent="0.2">
      <c r="C217" s="241"/>
      <c r="D217" s="241"/>
    </row>
    <row r="218" spans="3:4" x14ac:dyDescent="0.2">
      <c r="C218" s="241"/>
      <c r="D218" s="241"/>
    </row>
    <row r="219" spans="3:4" x14ac:dyDescent="0.2">
      <c r="C219" s="241"/>
      <c r="D219" s="241"/>
    </row>
    <row r="220" spans="3:4" x14ac:dyDescent="0.2">
      <c r="C220" s="241"/>
      <c r="D220" s="241"/>
    </row>
    <row r="221" spans="3:4" x14ac:dyDescent="0.2">
      <c r="C221" s="241"/>
      <c r="D221" s="241"/>
    </row>
    <row r="222" spans="3:4" x14ac:dyDescent="0.2">
      <c r="C222" s="241"/>
      <c r="D222" s="241"/>
    </row>
    <row r="223" spans="3:4" x14ac:dyDescent="0.2">
      <c r="C223" s="241"/>
      <c r="D223" s="241"/>
    </row>
    <row r="224" spans="3:4" x14ac:dyDescent="0.2">
      <c r="C224" s="241"/>
      <c r="D224" s="241"/>
    </row>
    <row r="225" spans="3:4" x14ac:dyDescent="0.2">
      <c r="C225" s="241"/>
      <c r="D225" s="241"/>
    </row>
    <row r="226" spans="3:4" x14ac:dyDescent="0.2">
      <c r="C226" s="241"/>
      <c r="D226" s="241"/>
    </row>
    <row r="227" spans="3:4" x14ac:dyDescent="0.2">
      <c r="C227" s="241"/>
      <c r="D227" s="241"/>
    </row>
    <row r="228" spans="3:4" x14ac:dyDescent="0.2">
      <c r="C228" s="241"/>
      <c r="D228" s="241"/>
    </row>
    <row r="229" spans="3:4" x14ac:dyDescent="0.2">
      <c r="C229" s="241"/>
      <c r="D229" s="241"/>
    </row>
    <row r="230" spans="3:4" x14ac:dyDescent="0.2">
      <c r="C230" s="241"/>
      <c r="D230" s="241"/>
    </row>
    <row r="231" spans="3:4" x14ac:dyDescent="0.2">
      <c r="C231" s="241"/>
      <c r="D231" s="241"/>
    </row>
    <row r="232" spans="3:4" x14ac:dyDescent="0.2">
      <c r="C232" s="241"/>
      <c r="D232" s="241"/>
    </row>
    <row r="233" spans="3:4" x14ac:dyDescent="0.2">
      <c r="C233" s="241"/>
      <c r="D233" s="241"/>
    </row>
    <row r="234" spans="3:4" x14ac:dyDescent="0.2">
      <c r="C234" s="241"/>
      <c r="D234" s="241"/>
    </row>
    <row r="235" spans="3:4" x14ac:dyDescent="0.2">
      <c r="C235" s="241"/>
      <c r="D235" s="241"/>
    </row>
    <row r="236" spans="3:4" x14ac:dyDescent="0.2">
      <c r="C236" s="241"/>
      <c r="D236" s="241"/>
    </row>
    <row r="237" spans="3:4" x14ac:dyDescent="0.2">
      <c r="C237" s="241"/>
      <c r="D237" s="241"/>
    </row>
    <row r="238" spans="3:4" x14ac:dyDescent="0.2">
      <c r="C238" s="241"/>
      <c r="D238" s="241"/>
    </row>
    <row r="239" spans="3:4" x14ac:dyDescent="0.2">
      <c r="C239" s="241"/>
      <c r="D239" s="241"/>
    </row>
    <row r="240" spans="3:4" x14ac:dyDescent="0.2">
      <c r="C240" s="241"/>
      <c r="D240" s="241"/>
    </row>
    <row r="241" spans="3:4" x14ac:dyDescent="0.2">
      <c r="C241" s="241"/>
      <c r="D241" s="241"/>
    </row>
    <row r="242" spans="3:4" x14ac:dyDescent="0.2">
      <c r="C242" s="241"/>
      <c r="D242" s="241"/>
    </row>
    <row r="243" spans="3:4" x14ac:dyDescent="0.2">
      <c r="C243" s="241"/>
      <c r="D243" s="241"/>
    </row>
    <row r="244" spans="3:4" x14ac:dyDescent="0.2">
      <c r="C244" s="241"/>
      <c r="D244" s="241"/>
    </row>
    <row r="245" spans="3:4" x14ac:dyDescent="0.2">
      <c r="C245" s="241"/>
      <c r="D245" s="241"/>
    </row>
    <row r="246" spans="3:4" x14ac:dyDescent="0.2">
      <c r="C246" s="241"/>
      <c r="D246" s="241"/>
    </row>
    <row r="247" spans="3:4" x14ac:dyDescent="0.2">
      <c r="C247" s="241"/>
      <c r="D247" s="241"/>
    </row>
    <row r="248" spans="3:4" x14ac:dyDescent="0.2">
      <c r="C248" s="241"/>
      <c r="D248" s="241"/>
    </row>
    <row r="249" spans="3:4" x14ac:dyDescent="0.2">
      <c r="C249" s="241"/>
      <c r="D249" s="241"/>
    </row>
    <row r="250" spans="3:4" x14ac:dyDescent="0.2">
      <c r="C250" s="241"/>
      <c r="D250" s="241"/>
    </row>
    <row r="251" spans="3:4" x14ac:dyDescent="0.2">
      <c r="C251" s="241"/>
      <c r="D251" s="241"/>
    </row>
    <row r="252" spans="3:4" x14ac:dyDescent="0.2">
      <c r="C252" s="241"/>
      <c r="D252" s="241"/>
    </row>
    <row r="253" spans="3:4" x14ac:dyDescent="0.2">
      <c r="C253" s="241"/>
      <c r="D253" s="241"/>
    </row>
    <row r="254" spans="3:4" x14ac:dyDescent="0.2">
      <c r="C254" s="241"/>
      <c r="D254" s="241"/>
    </row>
    <row r="255" spans="3:4" x14ac:dyDescent="0.2">
      <c r="C255" s="241"/>
      <c r="D255" s="241"/>
    </row>
    <row r="256" spans="3:4" x14ac:dyDescent="0.2">
      <c r="C256" s="241"/>
      <c r="D256" s="241"/>
    </row>
    <row r="257" spans="3:4" x14ac:dyDescent="0.2">
      <c r="C257" s="241"/>
      <c r="D257" s="241"/>
    </row>
    <row r="258" spans="3:4" x14ac:dyDescent="0.2">
      <c r="C258" s="241"/>
      <c r="D258" s="241"/>
    </row>
    <row r="259" spans="3:4" x14ac:dyDescent="0.2">
      <c r="C259" s="241"/>
      <c r="D259" s="241"/>
    </row>
    <row r="260" spans="3:4" x14ac:dyDescent="0.2">
      <c r="C260" s="241"/>
      <c r="D260" s="241"/>
    </row>
    <row r="261" spans="3:4" x14ac:dyDescent="0.2">
      <c r="C261" s="241"/>
      <c r="D261" s="241"/>
    </row>
    <row r="262" spans="3:4" x14ac:dyDescent="0.2">
      <c r="C262" s="241"/>
      <c r="D262" s="241"/>
    </row>
    <row r="263" spans="3:4" x14ac:dyDescent="0.2">
      <c r="C263" s="241"/>
      <c r="D263" s="241"/>
    </row>
    <row r="264" spans="3:4" x14ac:dyDescent="0.2">
      <c r="C264" s="241"/>
      <c r="D264" s="241"/>
    </row>
    <row r="265" spans="3:4" x14ac:dyDescent="0.2">
      <c r="C265" s="241"/>
      <c r="D265" s="241"/>
    </row>
    <row r="266" spans="3:4" x14ac:dyDescent="0.2">
      <c r="C266" s="241"/>
      <c r="D266" s="241"/>
    </row>
    <row r="267" spans="3:4" x14ac:dyDescent="0.2">
      <c r="C267" s="241"/>
      <c r="D267" s="241"/>
    </row>
    <row r="268" spans="3:4" x14ac:dyDescent="0.2">
      <c r="C268" s="241"/>
      <c r="D268" s="241"/>
    </row>
    <row r="269" spans="3:4" x14ac:dyDescent="0.2">
      <c r="C269" s="241"/>
      <c r="D269" s="241"/>
    </row>
    <row r="270" spans="3:4" x14ac:dyDescent="0.2">
      <c r="C270" s="241"/>
      <c r="D270" s="241"/>
    </row>
    <row r="271" spans="3:4" x14ac:dyDescent="0.2">
      <c r="C271" s="241"/>
      <c r="D271" s="241"/>
    </row>
    <row r="272" spans="3:4" x14ac:dyDescent="0.2">
      <c r="C272" s="241"/>
      <c r="D272" s="241"/>
    </row>
    <row r="273" spans="3:4" x14ac:dyDescent="0.2">
      <c r="C273" s="241"/>
      <c r="D273" s="241"/>
    </row>
    <row r="274" spans="3:4" x14ac:dyDescent="0.2">
      <c r="C274" s="241"/>
      <c r="D274" s="241"/>
    </row>
    <row r="275" spans="3:4" x14ac:dyDescent="0.2">
      <c r="C275" s="241"/>
      <c r="D275" s="241"/>
    </row>
    <row r="276" spans="3:4" x14ac:dyDescent="0.2">
      <c r="C276" s="241"/>
      <c r="D276" s="241"/>
    </row>
    <row r="277" spans="3:4" x14ac:dyDescent="0.2">
      <c r="C277" s="241"/>
      <c r="D277" s="241"/>
    </row>
    <row r="278" spans="3:4" x14ac:dyDescent="0.2">
      <c r="C278" s="241"/>
      <c r="D278" s="241"/>
    </row>
    <row r="279" spans="3:4" x14ac:dyDescent="0.2">
      <c r="C279" s="241"/>
      <c r="D279" s="241"/>
    </row>
    <row r="280" spans="3:4" x14ac:dyDescent="0.2">
      <c r="C280" s="241"/>
      <c r="D280" s="241"/>
    </row>
    <row r="281" spans="3:4" x14ac:dyDescent="0.2">
      <c r="C281" s="241"/>
      <c r="D281" s="241"/>
    </row>
    <row r="282" spans="3:4" x14ac:dyDescent="0.2">
      <c r="C282" s="241"/>
      <c r="D282" s="241"/>
    </row>
    <row r="283" spans="3:4" x14ac:dyDescent="0.2">
      <c r="C283" s="241"/>
      <c r="D283" s="241"/>
    </row>
    <row r="284" spans="3:4" x14ac:dyDescent="0.2">
      <c r="C284" s="241"/>
      <c r="D284" s="241"/>
    </row>
    <row r="285" spans="3:4" x14ac:dyDescent="0.2">
      <c r="C285" s="241"/>
      <c r="D285" s="241"/>
    </row>
    <row r="286" spans="3:4" x14ac:dyDescent="0.2">
      <c r="C286" s="241"/>
      <c r="D286" s="241"/>
    </row>
    <row r="287" spans="3:4" x14ac:dyDescent="0.2">
      <c r="C287" s="241"/>
      <c r="D287" s="241"/>
    </row>
    <row r="288" spans="3:4" x14ac:dyDescent="0.2">
      <c r="C288" s="241"/>
      <c r="D288" s="241"/>
    </row>
    <row r="289" spans="3:4" x14ac:dyDescent="0.2">
      <c r="C289" s="241"/>
      <c r="D289" s="241"/>
    </row>
    <row r="290" spans="3:4" x14ac:dyDescent="0.2">
      <c r="C290" s="241"/>
      <c r="D290" s="241"/>
    </row>
    <row r="291" spans="3:4" x14ac:dyDescent="0.2">
      <c r="C291" s="241"/>
      <c r="D291" s="241"/>
    </row>
    <row r="292" spans="3:4" x14ac:dyDescent="0.2">
      <c r="C292" s="241"/>
      <c r="D292" s="241"/>
    </row>
    <row r="293" spans="3:4" x14ac:dyDescent="0.2">
      <c r="C293" s="241"/>
      <c r="D293" s="241"/>
    </row>
    <row r="294" spans="3:4" x14ac:dyDescent="0.2">
      <c r="C294" s="241"/>
      <c r="D294" s="241"/>
    </row>
    <row r="295" spans="3:4" x14ac:dyDescent="0.2">
      <c r="C295" s="241"/>
      <c r="D295" s="241"/>
    </row>
    <row r="296" spans="3:4" x14ac:dyDescent="0.2">
      <c r="C296" s="241"/>
      <c r="D296" s="241"/>
    </row>
    <row r="297" spans="3:4" x14ac:dyDescent="0.2">
      <c r="C297" s="241"/>
      <c r="D297" s="241"/>
    </row>
    <row r="298" spans="3:4" x14ac:dyDescent="0.2">
      <c r="C298" s="241"/>
      <c r="D298" s="241"/>
    </row>
    <row r="299" spans="3:4" x14ac:dyDescent="0.2">
      <c r="C299" s="241"/>
      <c r="D299" s="241"/>
    </row>
    <row r="300" spans="3:4" x14ac:dyDescent="0.2">
      <c r="C300" s="241"/>
      <c r="D300" s="241"/>
    </row>
    <row r="301" spans="3:4" x14ac:dyDescent="0.2">
      <c r="C301" s="241"/>
      <c r="D301" s="241"/>
    </row>
    <row r="302" spans="3:4" x14ac:dyDescent="0.2">
      <c r="C302" s="241"/>
      <c r="D302" s="241"/>
    </row>
    <row r="303" spans="3:4" x14ac:dyDescent="0.2">
      <c r="C303" s="241"/>
      <c r="D303" s="241"/>
    </row>
    <row r="304" spans="3:4" x14ac:dyDescent="0.2">
      <c r="C304" s="241"/>
      <c r="D304" s="241"/>
    </row>
    <row r="305" spans="3:4" x14ac:dyDescent="0.2">
      <c r="C305" s="241"/>
      <c r="D305" s="241"/>
    </row>
    <row r="306" spans="3:4" x14ac:dyDescent="0.2">
      <c r="C306" s="241"/>
      <c r="D306" s="241"/>
    </row>
    <row r="307" spans="3:4" x14ac:dyDescent="0.2">
      <c r="C307" s="241"/>
      <c r="D307" s="241"/>
    </row>
    <row r="308" spans="3:4" x14ac:dyDescent="0.2">
      <c r="C308" s="241"/>
      <c r="D308" s="241"/>
    </row>
    <row r="309" spans="3:4" x14ac:dyDescent="0.2">
      <c r="C309" s="241"/>
      <c r="D309" s="241"/>
    </row>
    <row r="310" spans="3:4" x14ac:dyDescent="0.2">
      <c r="C310" s="241"/>
      <c r="D310" s="241"/>
    </row>
    <row r="311" spans="3:4" x14ac:dyDescent="0.2">
      <c r="C311" s="241"/>
      <c r="D311" s="241"/>
    </row>
    <row r="312" spans="3:4" x14ac:dyDescent="0.2">
      <c r="C312" s="241"/>
      <c r="D312" s="241"/>
    </row>
    <row r="313" spans="3:4" x14ac:dyDescent="0.2">
      <c r="C313" s="241"/>
      <c r="D313" s="241"/>
    </row>
    <row r="314" spans="3:4" x14ac:dyDescent="0.2">
      <c r="C314" s="241"/>
      <c r="D314" s="241"/>
    </row>
    <row r="315" spans="3:4" x14ac:dyDescent="0.2">
      <c r="C315" s="241"/>
      <c r="D315" s="241"/>
    </row>
    <row r="316" spans="3:4" x14ac:dyDescent="0.2">
      <c r="C316" s="241"/>
      <c r="D316" s="241"/>
    </row>
    <row r="317" spans="3:4" x14ac:dyDescent="0.2">
      <c r="C317" s="241"/>
      <c r="D317" s="241"/>
    </row>
    <row r="318" spans="3:4" x14ac:dyDescent="0.2">
      <c r="C318" s="241"/>
      <c r="D318" s="241"/>
    </row>
    <row r="319" spans="3:4" x14ac:dyDescent="0.2">
      <c r="C319" s="241"/>
      <c r="D319" s="241"/>
    </row>
    <row r="320" spans="3:4" x14ac:dyDescent="0.2">
      <c r="C320" s="241"/>
      <c r="D320" s="241"/>
    </row>
    <row r="321" spans="3:4" x14ac:dyDescent="0.2">
      <c r="C321" s="241"/>
      <c r="D321" s="241"/>
    </row>
    <row r="322" spans="3:4" x14ac:dyDescent="0.2">
      <c r="C322" s="241"/>
      <c r="D322" s="241"/>
    </row>
    <row r="323" spans="3:4" x14ac:dyDescent="0.2">
      <c r="C323" s="241"/>
      <c r="D323" s="241"/>
    </row>
    <row r="324" spans="3:4" x14ac:dyDescent="0.2">
      <c r="C324" s="241"/>
      <c r="D324" s="241"/>
    </row>
    <row r="325" spans="3:4" x14ac:dyDescent="0.2">
      <c r="C325" s="241"/>
      <c r="D325" s="241"/>
    </row>
    <row r="326" spans="3:4" x14ac:dyDescent="0.2">
      <c r="C326" s="241"/>
      <c r="D326" s="241"/>
    </row>
    <row r="327" spans="3:4" x14ac:dyDescent="0.2">
      <c r="C327" s="241"/>
      <c r="D327" s="241"/>
    </row>
    <row r="328" spans="3:4" x14ac:dyDescent="0.2">
      <c r="C328" s="241"/>
      <c r="D328" s="241"/>
    </row>
    <row r="329" spans="3:4" x14ac:dyDescent="0.2">
      <c r="C329" s="241"/>
      <c r="D329" s="241"/>
    </row>
    <row r="330" spans="3:4" x14ac:dyDescent="0.2">
      <c r="C330" s="241"/>
      <c r="D330" s="241"/>
    </row>
    <row r="331" spans="3:4" x14ac:dyDescent="0.2">
      <c r="C331" s="241"/>
      <c r="D331" s="241"/>
    </row>
    <row r="332" spans="3:4" x14ac:dyDescent="0.2">
      <c r="C332" s="241"/>
      <c r="D332" s="241"/>
    </row>
    <row r="333" spans="3:4" x14ac:dyDescent="0.2">
      <c r="C333" s="241"/>
      <c r="D333" s="241"/>
    </row>
    <row r="334" spans="3:4" x14ac:dyDescent="0.2">
      <c r="C334" s="241"/>
      <c r="D334" s="241"/>
    </row>
    <row r="335" spans="3:4" x14ac:dyDescent="0.2">
      <c r="C335" s="241"/>
      <c r="D335" s="241"/>
    </row>
    <row r="336" spans="3:4" x14ac:dyDescent="0.2">
      <c r="C336" s="241"/>
      <c r="D336" s="241"/>
    </row>
    <row r="337" spans="3:4" x14ac:dyDescent="0.2">
      <c r="C337" s="241"/>
      <c r="D337" s="241"/>
    </row>
    <row r="338" spans="3:4" x14ac:dyDescent="0.2">
      <c r="C338" s="241"/>
      <c r="D338" s="241"/>
    </row>
    <row r="339" spans="3:4" x14ac:dyDescent="0.2">
      <c r="C339" s="241"/>
      <c r="D339" s="241"/>
    </row>
    <row r="340" spans="3:4" x14ac:dyDescent="0.2">
      <c r="C340" s="241"/>
      <c r="D340" s="241"/>
    </row>
    <row r="341" spans="3:4" x14ac:dyDescent="0.2">
      <c r="C341" s="241"/>
      <c r="D341" s="241"/>
    </row>
    <row r="342" spans="3:4" x14ac:dyDescent="0.2">
      <c r="C342" s="241"/>
      <c r="D342" s="241"/>
    </row>
    <row r="343" spans="3:4" x14ac:dyDescent="0.2">
      <c r="C343" s="241"/>
      <c r="D343" s="241"/>
    </row>
    <row r="344" spans="3:4" x14ac:dyDescent="0.2">
      <c r="C344" s="241"/>
      <c r="D344" s="241"/>
    </row>
    <row r="345" spans="3:4" x14ac:dyDescent="0.2">
      <c r="C345" s="241"/>
      <c r="D345" s="241"/>
    </row>
    <row r="346" spans="3:4" x14ac:dyDescent="0.2">
      <c r="C346" s="241"/>
      <c r="D346" s="241"/>
    </row>
    <row r="347" spans="3:4" x14ac:dyDescent="0.2">
      <c r="C347" s="241"/>
      <c r="D347" s="241"/>
    </row>
    <row r="348" spans="3:4" x14ac:dyDescent="0.2">
      <c r="C348" s="241"/>
      <c r="D348" s="241"/>
    </row>
    <row r="349" spans="3:4" x14ac:dyDescent="0.2">
      <c r="C349" s="241"/>
      <c r="D349" s="241"/>
    </row>
    <row r="350" spans="3:4" x14ac:dyDescent="0.2">
      <c r="C350" s="241"/>
      <c r="D350" s="241"/>
    </row>
    <row r="351" spans="3:4" x14ac:dyDescent="0.2">
      <c r="C351" s="241"/>
      <c r="D351" s="241"/>
    </row>
    <row r="352" spans="3:4" x14ac:dyDescent="0.2">
      <c r="C352" s="241"/>
      <c r="D352" s="241"/>
    </row>
    <row r="353" spans="3:4" x14ac:dyDescent="0.2">
      <c r="C353" s="241"/>
      <c r="D353" s="241"/>
    </row>
    <row r="354" spans="3:4" x14ac:dyDescent="0.2">
      <c r="C354" s="241"/>
      <c r="D354" s="241"/>
    </row>
    <row r="355" spans="3:4" x14ac:dyDescent="0.2">
      <c r="C355" s="241"/>
      <c r="D355" s="241"/>
    </row>
    <row r="356" spans="3:4" x14ac:dyDescent="0.2">
      <c r="C356" s="241"/>
      <c r="D356" s="241"/>
    </row>
    <row r="357" spans="3:4" x14ac:dyDescent="0.2">
      <c r="C357" s="241"/>
      <c r="D357" s="241"/>
    </row>
    <row r="358" spans="3:4" x14ac:dyDescent="0.2">
      <c r="C358" s="241"/>
      <c r="D358" s="241"/>
    </row>
    <row r="359" spans="3:4" x14ac:dyDescent="0.2">
      <c r="C359" s="241"/>
      <c r="D359" s="241"/>
    </row>
    <row r="360" spans="3:4" x14ac:dyDescent="0.2">
      <c r="C360" s="241"/>
      <c r="D360" s="241"/>
    </row>
    <row r="361" spans="3:4" x14ac:dyDescent="0.2">
      <c r="C361" s="241"/>
      <c r="D361" s="241"/>
    </row>
    <row r="362" spans="3:4" x14ac:dyDescent="0.2">
      <c r="C362" s="241"/>
      <c r="D362" s="241"/>
    </row>
    <row r="363" spans="3:4" x14ac:dyDescent="0.2">
      <c r="C363" s="241"/>
      <c r="D363" s="241"/>
    </row>
    <row r="364" spans="3:4" x14ac:dyDescent="0.2">
      <c r="C364" s="241"/>
      <c r="D364" s="241"/>
    </row>
    <row r="365" spans="3:4" x14ac:dyDescent="0.2">
      <c r="C365" s="241"/>
      <c r="D365" s="241"/>
    </row>
    <row r="366" spans="3:4" x14ac:dyDescent="0.2">
      <c r="C366" s="241"/>
      <c r="D366" s="241"/>
    </row>
    <row r="367" spans="3:4" x14ac:dyDescent="0.2">
      <c r="C367" s="241"/>
      <c r="D367" s="241"/>
    </row>
    <row r="368" spans="3:4" x14ac:dyDescent="0.2">
      <c r="C368" s="241"/>
      <c r="D368" s="241"/>
    </row>
    <row r="369" spans="3:4" x14ac:dyDescent="0.2">
      <c r="C369" s="241"/>
      <c r="D369" s="241"/>
    </row>
    <row r="370" spans="3:4" x14ac:dyDescent="0.2">
      <c r="C370" s="241"/>
      <c r="D370" s="241"/>
    </row>
    <row r="371" spans="3:4" x14ac:dyDescent="0.2">
      <c r="C371" s="241"/>
      <c r="D371" s="241"/>
    </row>
    <row r="372" spans="3:4" x14ac:dyDescent="0.2">
      <c r="C372" s="241"/>
      <c r="D372" s="241"/>
    </row>
    <row r="373" spans="3:4" x14ac:dyDescent="0.2">
      <c r="C373" s="241"/>
      <c r="D373" s="241"/>
    </row>
    <row r="374" spans="3:4" x14ac:dyDescent="0.2">
      <c r="C374" s="241"/>
      <c r="D374" s="241"/>
    </row>
    <row r="375" spans="3:4" x14ac:dyDescent="0.2">
      <c r="C375" s="241"/>
      <c r="D375" s="241"/>
    </row>
    <row r="376" spans="3:4" x14ac:dyDescent="0.2">
      <c r="C376" s="241"/>
      <c r="D376" s="241"/>
    </row>
    <row r="377" spans="3:4" x14ac:dyDescent="0.2">
      <c r="C377" s="241"/>
      <c r="D377" s="241"/>
    </row>
    <row r="378" spans="3:4" x14ac:dyDescent="0.2">
      <c r="C378" s="241"/>
      <c r="D378" s="241"/>
    </row>
    <row r="379" spans="3:4" x14ac:dyDescent="0.2">
      <c r="C379" s="241"/>
      <c r="D379" s="241"/>
    </row>
    <row r="380" spans="3:4" x14ac:dyDescent="0.2">
      <c r="C380" s="241"/>
      <c r="D380" s="241"/>
    </row>
    <row r="381" spans="3:4" x14ac:dyDescent="0.2">
      <c r="C381" s="241"/>
      <c r="D381" s="241"/>
    </row>
    <row r="382" spans="3:4" x14ac:dyDescent="0.2">
      <c r="C382" s="241"/>
      <c r="D382" s="241"/>
    </row>
    <row r="383" spans="3:4" x14ac:dyDescent="0.2">
      <c r="C383" s="241"/>
      <c r="D383" s="241"/>
    </row>
    <row r="384" spans="3:4" x14ac:dyDescent="0.2">
      <c r="C384" s="241"/>
      <c r="D384" s="241"/>
    </row>
    <row r="385" spans="3:4" x14ac:dyDescent="0.2">
      <c r="C385" s="241"/>
      <c r="D385" s="241"/>
    </row>
    <row r="386" spans="3:4" x14ac:dyDescent="0.2">
      <c r="C386" s="241"/>
      <c r="D386" s="241"/>
    </row>
    <row r="387" spans="3:4" x14ac:dyDescent="0.2">
      <c r="C387" s="241"/>
      <c r="D387" s="241"/>
    </row>
    <row r="388" spans="3:4" x14ac:dyDescent="0.2">
      <c r="C388" s="241"/>
      <c r="D388" s="241"/>
    </row>
    <row r="389" spans="3:4" x14ac:dyDescent="0.2">
      <c r="C389" s="241"/>
      <c r="D389" s="241"/>
    </row>
    <row r="390" spans="3:4" x14ac:dyDescent="0.2">
      <c r="C390" s="241"/>
      <c r="D390" s="241"/>
    </row>
    <row r="391" spans="3:4" x14ac:dyDescent="0.2">
      <c r="C391" s="241"/>
      <c r="D391" s="241"/>
    </row>
    <row r="392" spans="3:4" x14ac:dyDescent="0.2">
      <c r="C392" s="241"/>
      <c r="D392" s="241"/>
    </row>
    <row r="393" spans="3:4" x14ac:dyDescent="0.2">
      <c r="C393" s="241"/>
      <c r="D393" s="241"/>
    </row>
    <row r="394" spans="3:4" x14ac:dyDescent="0.2">
      <c r="C394" s="241"/>
      <c r="D394" s="241"/>
    </row>
    <row r="395" spans="3:4" x14ac:dyDescent="0.2">
      <c r="C395" s="241"/>
      <c r="D395" s="241"/>
    </row>
    <row r="396" spans="3:4" x14ac:dyDescent="0.2">
      <c r="C396" s="241"/>
      <c r="D396" s="241"/>
    </row>
    <row r="397" spans="3:4" x14ac:dyDescent="0.2">
      <c r="C397" s="241"/>
      <c r="D397" s="241"/>
    </row>
    <row r="398" spans="3:4" x14ac:dyDescent="0.2">
      <c r="C398" s="241"/>
      <c r="D398" s="241"/>
    </row>
    <row r="399" spans="3:4" x14ac:dyDescent="0.2">
      <c r="C399" s="241"/>
      <c r="D399" s="241"/>
    </row>
    <row r="400" spans="3:4" x14ac:dyDescent="0.2">
      <c r="C400" s="241"/>
      <c r="D400" s="241"/>
    </row>
    <row r="401" spans="3:4" x14ac:dyDescent="0.2">
      <c r="C401" s="241"/>
      <c r="D401" s="241"/>
    </row>
    <row r="402" spans="3:4" x14ac:dyDescent="0.2">
      <c r="C402" s="241"/>
      <c r="D402" s="241"/>
    </row>
    <row r="403" spans="3:4" x14ac:dyDescent="0.2">
      <c r="C403" s="241"/>
      <c r="D403" s="241"/>
    </row>
    <row r="404" spans="3:4" x14ac:dyDescent="0.2">
      <c r="C404" s="241"/>
      <c r="D404" s="241"/>
    </row>
    <row r="405" spans="3:4" x14ac:dyDescent="0.2">
      <c r="C405" s="241"/>
      <c r="D405" s="241"/>
    </row>
    <row r="406" spans="3:4" x14ac:dyDescent="0.2">
      <c r="C406" s="241"/>
      <c r="D406" s="241"/>
    </row>
    <row r="407" spans="3:4" x14ac:dyDescent="0.2">
      <c r="C407" s="241"/>
      <c r="D407" s="241"/>
    </row>
    <row r="408" spans="3:4" x14ac:dyDescent="0.2">
      <c r="C408" s="241"/>
      <c r="D408" s="241"/>
    </row>
    <row r="409" spans="3:4" x14ac:dyDescent="0.2">
      <c r="C409" s="241"/>
      <c r="D409" s="241"/>
    </row>
    <row r="410" spans="3:4" x14ac:dyDescent="0.2">
      <c r="C410" s="241"/>
      <c r="D410" s="241"/>
    </row>
    <row r="411" spans="3:4" x14ac:dyDescent="0.2">
      <c r="C411" s="241"/>
      <c r="D411" s="241"/>
    </row>
    <row r="412" spans="3:4" x14ac:dyDescent="0.2">
      <c r="C412" s="241"/>
      <c r="D412" s="241"/>
    </row>
    <row r="413" spans="3:4" x14ac:dyDescent="0.2">
      <c r="C413" s="241"/>
      <c r="D413" s="241"/>
    </row>
    <row r="414" spans="3:4" x14ac:dyDescent="0.2">
      <c r="C414" s="241"/>
      <c r="D414" s="241"/>
    </row>
    <row r="415" spans="3:4" x14ac:dyDescent="0.2">
      <c r="C415" s="241"/>
      <c r="D415" s="241"/>
    </row>
    <row r="416" spans="3:4" x14ac:dyDescent="0.2">
      <c r="C416" s="241"/>
      <c r="D416" s="241"/>
    </row>
    <row r="417" spans="3:4" x14ac:dyDescent="0.2">
      <c r="C417" s="241"/>
      <c r="D417" s="241"/>
    </row>
    <row r="418" spans="3:4" x14ac:dyDescent="0.2">
      <c r="C418" s="241"/>
      <c r="D418" s="241"/>
    </row>
    <row r="419" spans="3:4" x14ac:dyDescent="0.2">
      <c r="C419" s="241"/>
      <c r="D419" s="241"/>
    </row>
    <row r="420" spans="3:4" x14ac:dyDescent="0.2">
      <c r="C420" s="241"/>
      <c r="D420" s="241"/>
    </row>
    <row r="421" spans="3:4" x14ac:dyDescent="0.2">
      <c r="C421" s="241"/>
      <c r="D421" s="241"/>
    </row>
    <row r="422" spans="3:4" x14ac:dyDescent="0.2">
      <c r="C422" s="241"/>
      <c r="D422" s="241"/>
    </row>
    <row r="423" spans="3:4" x14ac:dyDescent="0.2">
      <c r="C423" s="241"/>
      <c r="D423" s="241"/>
    </row>
    <row r="424" spans="3:4" x14ac:dyDescent="0.2">
      <c r="C424" s="241"/>
      <c r="D424" s="241"/>
    </row>
    <row r="425" spans="3:4" x14ac:dyDescent="0.2">
      <c r="C425" s="241"/>
      <c r="D425" s="241"/>
    </row>
    <row r="426" spans="3:4" x14ac:dyDescent="0.2">
      <c r="C426" s="241"/>
      <c r="D426" s="241"/>
    </row>
    <row r="427" spans="3:4" x14ac:dyDescent="0.2">
      <c r="C427" s="241"/>
      <c r="D427" s="241"/>
    </row>
    <row r="428" spans="3:4" x14ac:dyDescent="0.2">
      <c r="C428" s="241"/>
      <c r="D428" s="241"/>
    </row>
    <row r="429" spans="3:4" x14ac:dyDescent="0.2">
      <c r="C429" s="241"/>
      <c r="D429" s="241"/>
    </row>
    <row r="430" spans="3:4" x14ac:dyDescent="0.2">
      <c r="C430" s="241"/>
      <c r="D430" s="241"/>
    </row>
    <row r="431" spans="3:4" x14ac:dyDescent="0.2">
      <c r="C431" s="241"/>
      <c r="D431" s="241"/>
    </row>
    <row r="432" spans="3:4" x14ac:dyDescent="0.2">
      <c r="C432" s="241"/>
      <c r="D432" s="241"/>
    </row>
    <row r="433" spans="3:4" x14ac:dyDescent="0.2">
      <c r="C433" s="241"/>
      <c r="D433" s="241"/>
    </row>
    <row r="434" spans="3:4" x14ac:dyDescent="0.2">
      <c r="C434" s="241"/>
      <c r="D434" s="241"/>
    </row>
    <row r="435" spans="3:4" x14ac:dyDescent="0.2">
      <c r="C435" s="241"/>
      <c r="D435" s="241"/>
    </row>
    <row r="436" spans="3:4" x14ac:dyDescent="0.2">
      <c r="C436" s="241"/>
      <c r="D436" s="241"/>
    </row>
    <row r="437" spans="3:4" x14ac:dyDescent="0.2">
      <c r="C437" s="241"/>
      <c r="D437" s="241"/>
    </row>
    <row r="438" spans="3:4" x14ac:dyDescent="0.2">
      <c r="C438" s="241"/>
      <c r="D438" s="241"/>
    </row>
    <row r="439" spans="3:4" x14ac:dyDescent="0.2">
      <c r="C439" s="241"/>
      <c r="D439" s="241"/>
    </row>
    <row r="440" spans="3:4" x14ac:dyDescent="0.2">
      <c r="C440" s="241"/>
      <c r="D440" s="241"/>
    </row>
    <row r="441" spans="3:4" x14ac:dyDescent="0.2">
      <c r="C441" s="241"/>
      <c r="D441" s="241"/>
    </row>
    <row r="442" spans="3:4" x14ac:dyDescent="0.2">
      <c r="C442" s="241"/>
      <c r="D442" s="241"/>
    </row>
    <row r="443" spans="3:4" x14ac:dyDescent="0.2">
      <c r="C443" s="241"/>
      <c r="D443" s="241"/>
    </row>
    <row r="444" spans="3:4" x14ac:dyDescent="0.2">
      <c r="C444" s="241"/>
      <c r="D444" s="241"/>
    </row>
    <row r="445" spans="3:4" x14ac:dyDescent="0.2">
      <c r="C445" s="241"/>
      <c r="D445" s="241"/>
    </row>
    <row r="446" spans="3:4" x14ac:dyDescent="0.2">
      <c r="C446" s="241"/>
      <c r="D446" s="241"/>
    </row>
    <row r="447" spans="3:4" x14ac:dyDescent="0.2">
      <c r="C447" s="241"/>
      <c r="D447" s="241"/>
    </row>
    <row r="448" spans="3:4" x14ac:dyDescent="0.2">
      <c r="C448" s="241"/>
      <c r="D448" s="241"/>
    </row>
    <row r="449" spans="3:4" x14ac:dyDescent="0.2">
      <c r="C449" s="241"/>
      <c r="D449" s="241"/>
    </row>
    <row r="450" spans="3:4" x14ac:dyDescent="0.2">
      <c r="C450" s="241"/>
      <c r="D450" s="241"/>
    </row>
    <row r="451" spans="3:4" x14ac:dyDescent="0.2">
      <c r="C451" s="241"/>
      <c r="D451" s="241"/>
    </row>
    <row r="452" spans="3:4" x14ac:dyDescent="0.2">
      <c r="C452" s="241"/>
      <c r="D452" s="241"/>
    </row>
    <row r="453" spans="3:4" x14ac:dyDescent="0.2">
      <c r="C453" s="241"/>
      <c r="D453" s="241"/>
    </row>
    <row r="454" spans="3:4" x14ac:dyDescent="0.2">
      <c r="C454" s="241"/>
      <c r="D454" s="241"/>
    </row>
    <row r="455" spans="3:4" x14ac:dyDescent="0.2">
      <c r="C455" s="241"/>
      <c r="D455" s="241"/>
    </row>
    <row r="456" spans="3:4" x14ac:dyDescent="0.2">
      <c r="C456" s="241"/>
      <c r="D456" s="241"/>
    </row>
    <row r="457" spans="3:4" x14ac:dyDescent="0.2">
      <c r="C457" s="241"/>
      <c r="D457" s="241"/>
    </row>
    <row r="458" spans="3:4" x14ac:dyDescent="0.2">
      <c r="C458" s="241"/>
      <c r="D458" s="241"/>
    </row>
    <row r="459" spans="3:4" x14ac:dyDescent="0.2">
      <c r="D459" s="241"/>
    </row>
    <row r="460" spans="3:4" x14ac:dyDescent="0.2">
      <c r="D460" s="241"/>
    </row>
    <row r="461" spans="3:4" x14ac:dyDescent="0.2">
      <c r="D461" s="241"/>
    </row>
  </sheetData>
  <dataConsolidate/>
  <mergeCells count="87">
    <mergeCell ref="G2:I2"/>
    <mergeCell ref="F127:H127"/>
    <mergeCell ref="F134:H134"/>
    <mergeCell ref="J117:J120"/>
    <mergeCell ref="H119:H120"/>
    <mergeCell ref="I119:I120"/>
    <mergeCell ref="I125:J125"/>
    <mergeCell ref="G125:H125"/>
    <mergeCell ref="G114:J114"/>
    <mergeCell ref="G10:I10"/>
    <mergeCell ref="F35:G35"/>
    <mergeCell ref="I95:J95"/>
    <mergeCell ref="I96:J96"/>
    <mergeCell ref="G104:H104"/>
    <mergeCell ref="H107:I107"/>
    <mergeCell ref="I101:J101"/>
    <mergeCell ref="G123:J123"/>
    <mergeCell ref="G121:J121"/>
    <mergeCell ref="G122:J122"/>
    <mergeCell ref="G116:J116"/>
    <mergeCell ref="G115:J115"/>
    <mergeCell ref="I103:J103"/>
    <mergeCell ref="H117:H118"/>
    <mergeCell ref="I117:I118"/>
    <mergeCell ref="G113:J113"/>
    <mergeCell ref="I102:J102"/>
    <mergeCell ref="F112:J112"/>
    <mergeCell ref="F106:J106"/>
    <mergeCell ref="I99:K99"/>
    <mergeCell ref="F51:G51"/>
    <mergeCell ref="F47:G47"/>
    <mergeCell ref="F79:G79"/>
    <mergeCell ref="F92:G92"/>
    <mergeCell ref="F91:G91"/>
    <mergeCell ref="I93:J93"/>
    <mergeCell ref="I94:J94"/>
    <mergeCell ref="F93:G93"/>
    <mergeCell ref="F94:G94"/>
    <mergeCell ref="I90:K90"/>
    <mergeCell ref="F27:G27"/>
    <mergeCell ref="F78:G78"/>
    <mergeCell ref="F80:G80"/>
    <mergeCell ref="I100:J100"/>
    <mergeCell ref="B1:C1"/>
    <mergeCell ref="G7:I7"/>
    <mergeCell ref="I34:I35"/>
    <mergeCell ref="F84:G84"/>
    <mergeCell ref="F85:G85"/>
    <mergeCell ref="G70:G71"/>
    <mergeCell ref="F77:H77"/>
    <mergeCell ref="F70:F71"/>
    <mergeCell ref="F73:I73"/>
    <mergeCell ref="I74:I75"/>
    <mergeCell ref="H74:H75"/>
    <mergeCell ref="F46:G46"/>
    <mergeCell ref="F101:G101"/>
    <mergeCell ref="F102:G102"/>
    <mergeCell ref="F103:G103"/>
    <mergeCell ref="F34:G34"/>
    <mergeCell ref="J34:J35"/>
    <mergeCell ref="F98:G98"/>
    <mergeCell ref="F88:H88"/>
    <mergeCell ref="F86:G86"/>
    <mergeCell ref="F87:G87"/>
    <mergeCell ref="I91:J91"/>
    <mergeCell ref="I92:J92"/>
    <mergeCell ref="F90:H90"/>
    <mergeCell ref="F43:K43"/>
    <mergeCell ref="F99:G99"/>
    <mergeCell ref="F100:G100"/>
    <mergeCell ref="F96:G96"/>
    <mergeCell ref="I124:J124"/>
    <mergeCell ref="F26:J26"/>
    <mergeCell ref="F33:J33"/>
    <mergeCell ref="F13:I13"/>
    <mergeCell ref="F3:I3"/>
    <mergeCell ref="F23:I24"/>
    <mergeCell ref="F22:I22"/>
    <mergeCell ref="H21:I21"/>
    <mergeCell ref="H20:I20"/>
    <mergeCell ref="H19:I19"/>
    <mergeCell ref="H18:I18"/>
    <mergeCell ref="H16:I16"/>
    <mergeCell ref="H15:I15"/>
    <mergeCell ref="H14:I14"/>
    <mergeCell ref="G17:I17"/>
    <mergeCell ref="G11:H11"/>
  </mergeCells>
  <hyperlinks>
    <hyperlink ref="G2:I2" r:id="rId1" display="https://www.massschoolbuildings.org/sites/default/files/edit-contentfiles/About_Us/Board_Meetings/2025_Board/8.27.2025/FY26_Project_Funding_Level_Policy_Memo.pdf" xr:uid="{D4D0A42C-AD90-4B88-A6AA-6C130F540D73}"/>
  </hyperlinks>
  <pageMargins left="0.25" right="0.25" top="0.75" bottom="0.75" header="0.3" footer="0.3"/>
  <pageSetup paperSize="3" scale="64" fitToHeight="2" orientation="landscape" cellComments="asDisplayed" r:id="rId2"/>
  <headerFooter>
    <oddFooter>&amp;LJanuary 2026&amp;C&amp;P of &amp;N</oddFooter>
  </headerFooter>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50532-107B-46D6-A9FA-B5B24B6C5C8F}">
  <dimension ref="A1:E39"/>
  <sheetViews>
    <sheetView zoomScaleNormal="100" workbookViewId="0"/>
  </sheetViews>
  <sheetFormatPr defaultColWidth="8.85546875" defaultRowHeight="12.75" x14ac:dyDescent="0.2"/>
  <cols>
    <col min="1" max="1" width="49.42578125" customWidth="1"/>
    <col min="2" max="2" width="11.5703125" bestFit="1" customWidth="1"/>
    <col min="3" max="3" width="21.42578125" customWidth="1"/>
  </cols>
  <sheetData>
    <row r="1" spans="1:5" ht="32.25" thickBot="1" x14ac:dyDescent="0.25">
      <c r="A1" s="89" t="str">
        <f>'PSB Uniformat - January 2026'!A1</f>
        <v>Insert District 
and School Name</v>
      </c>
      <c r="B1" s="414" t="str">
        <f>'PSB Uniformat - January 2026'!E1</f>
        <v>DRAFT</v>
      </c>
      <c r="C1" s="414"/>
    </row>
    <row r="2" spans="1:5" ht="39" thickBot="1" x14ac:dyDescent="0.25">
      <c r="A2" s="90"/>
      <c r="B2" s="91" t="s">
        <v>295</v>
      </c>
      <c r="C2" s="99" t="s">
        <v>296</v>
      </c>
    </row>
    <row r="3" spans="1:5" x14ac:dyDescent="0.2">
      <c r="A3" s="93" t="s">
        <v>297</v>
      </c>
      <c r="B3" s="94"/>
      <c r="C3" s="100"/>
    </row>
    <row r="4" spans="1:5" ht="14.25" x14ac:dyDescent="0.2">
      <c r="A4" s="45" t="s">
        <v>298</v>
      </c>
      <c r="B4" s="164">
        <f>'PSB Uniformat - January 2026'!B88</f>
        <v>0</v>
      </c>
      <c r="C4" s="165"/>
    </row>
    <row r="5" spans="1:5" ht="14.25" x14ac:dyDescent="0.2">
      <c r="A5" s="45" t="s">
        <v>299</v>
      </c>
      <c r="B5" s="164">
        <f>'PSB Uniformat - January 2026'!B96</f>
        <v>0</v>
      </c>
      <c r="C5" s="165"/>
    </row>
    <row r="6" spans="1:5" ht="15.75" x14ac:dyDescent="0.2">
      <c r="A6" s="107" t="s">
        <v>300</v>
      </c>
      <c r="B6" s="164">
        <f>SUM(B4:B5)</f>
        <v>0</v>
      </c>
      <c r="C6" s="165"/>
    </row>
    <row r="7" spans="1:5" x14ac:dyDescent="0.2">
      <c r="A7" s="93" t="s">
        <v>102</v>
      </c>
      <c r="B7" s="94"/>
      <c r="C7" s="100"/>
    </row>
    <row r="8" spans="1:5" ht="14.25" x14ac:dyDescent="0.2">
      <c r="A8" s="9" t="s">
        <v>301</v>
      </c>
      <c r="B8" s="98">
        <f>'PSB Uniformat - January 2026'!B94</f>
        <v>0</v>
      </c>
      <c r="C8" s="166">
        <f>B8</f>
        <v>0</v>
      </c>
      <c r="D8" s="17"/>
      <c r="E8" s="1"/>
    </row>
    <row r="9" spans="1:5" ht="14.25" x14ac:dyDescent="0.2">
      <c r="A9" s="9" t="s">
        <v>302</v>
      </c>
      <c r="B9" s="98">
        <f>'PSB Uniformat - January 2026'!B93</f>
        <v>0</v>
      </c>
      <c r="C9" s="166">
        <f t="shared" ref="C9:C10" si="0">B9</f>
        <v>0</v>
      </c>
      <c r="E9" s="1"/>
    </row>
    <row r="10" spans="1:5" ht="14.25" x14ac:dyDescent="0.2">
      <c r="A10" s="9" t="s">
        <v>303</v>
      </c>
      <c r="B10" s="98">
        <f>'PSB Uniformat - January 2026'!B95</f>
        <v>0</v>
      </c>
      <c r="C10" s="166">
        <f t="shared" si="0"/>
        <v>0</v>
      </c>
      <c r="E10" s="1"/>
    </row>
    <row r="11" spans="1:5" ht="14.25" x14ac:dyDescent="0.2">
      <c r="A11" s="106" t="s">
        <v>304</v>
      </c>
      <c r="B11" s="167">
        <f>SUM('PSB Uniformat - January 2026'!B89:B92)</f>
        <v>0</v>
      </c>
      <c r="C11" s="168">
        <f>B11</f>
        <v>0</v>
      </c>
      <c r="E11" s="1"/>
    </row>
    <row r="12" spans="1:5" x14ac:dyDescent="0.2">
      <c r="A12" s="95" t="s">
        <v>305</v>
      </c>
      <c r="B12" s="169">
        <v>0</v>
      </c>
      <c r="C12" s="168" t="e">
        <f>(((B12/$B$35)*$B$6)+B12)</f>
        <v>#DIV/0!</v>
      </c>
      <c r="E12" s="1"/>
    </row>
    <row r="13" spans="1:5" x14ac:dyDescent="0.2">
      <c r="A13" s="95" t="s">
        <v>306</v>
      </c>
      <c r="B13" s="169">
        <v>0</v>
      </c>
      <c r="C13" s="168" t="e">
        <f t="shared" ref="C13:C34" si="1">(((B13/$B$35)*$B$6)+B13)</f>
        <v>#DIV/0!</v>
      </c>
      <c r="E13" s="1"/>
    </row>
    <row r="14" spans="1:5" x14ac:dyDescent="0.2">
      <c r="A14" s="95" t="s">
        <v>307</v>
      </c>
      <c r="B14" s="169">
        <v>0</v>
      </c>
      <c r="C14" s="168" t="e">
        <f t="shared" si="1"/>
        <v>#DIV/0!</v>
      </c>
      <c r="E14" s="1"/>
    </row>
    <row r="15" spans="1:5" x14ac:dyDescent="0.2">
      <c r="A15" s="95" t="s">
        <v>308</v>
      </c>
      <c r="B15" s="169">
        <v>0</v>
      </c>
      <c r="C15" s="168" t="e">
        <f t="shared" si="1"/>
        <v>#DIV/0!</v>
      </c>
      <c r="E15" s="1"/>
    </row>
    <row r="16" spans="1:5" x14ac:dyDescent="0.2">
      <c r="A16" s="95" t="s">
        <v>309</v>
      </c>
      <c r="B16" s="169">
        <v>0</v>
      </c>
      <c r="C16" s="168" t="e">
        <f t="shared" si="1"/>
        <v>#DIV/0!</v>
      </c>
      <c r="E16" s="1"/>
    </row>
    <row r="17" spans="1:5" x14ac:dyDescent="0.2">
      <c r="A17" s="95" t="s">
        <v>310</v>
      </c>
      <c r="B17" s="169">
        <v>0</v>
      </c>
      <c r="C17" s="168" t="e">
        <f t="shared" si="1"/>
        <v>#DIV/0!</v>
      </c>
      <c r="E17" s="1"/>
    </row>
    <row r="18" spans="1:5" x14ac:dyDescent="0.2">
      <c r="A18" s="95" t="s">
        <v>311</v>
      </c>
      <c r="B18" s="169">
        <v>0</v>
      </c>
      <c r="C18" s="168" t="e">
        <f t="shared" si="1"/>
        <v>#DIV/0!</v>
      </c>
      <c r="E18" s="1"/>
    </row>
    <row r="19" spans="1:5" x14ac:dyDescent="0.2">
      <c r="A19" s="95" t="s">
        <v>312</v>
      </c>
      <c r="B19" s="169">
        <v>0</v>
      </c>
      <c r="C19" s="168" t="e">
        <f t="shared" si="1"/>
        <v>#DIV/0!</v>
      </c>
      <c r="E19" s="1"/>
    </row>
    <row r="20" spans="1:5" x14ac:dyDescent="0.2">
      <c r="A20" s="95" t="s">
        <v>313</v>
      </c>
      <c r="B20" s="169">
        <v>0</v>
      </c>
      <c r="C20" s="168" t="e">
        <f t="shared" si="1"/>
        <v>#DIV/0!</v>
      </c>
      <c r="E20" s="1"/>
    </row>
    <row r="21" spans="1:5" x14ac:dyDescent="0.2">
      <c r="A21" s="95" t="s">
        <v>314</v>
      </c>
      <c r="B21" s="169">
        <v>0</v>
      </c>
      <c r="C21" s="168" t="e">
        <f t="shared" si="1"/>
        <v>#DIV/0!</v>
      </c>
      <c r="E21" s="1"/>
    </row>
    <row r="22" spans="1:5" x14ac:dyDescent="0.2">
      <c r="A22" s="95" t="s">
        <v>315</v>
      </c>
      <c r="B22" s="169">
        <v>0</v>
      </c>
      <c r="C22" s="168" t="e">
        <f t="shared" si="1"/>
        <v>#DIV/0!</v>
      </c>
      <c r="E22" s="1"/>
    </row>
    <row r="23" spans="1:5" x14ac:dyDescent="0.2">
      <c r="A23" s="95" t="s">
        <v>316</v>
      </c>
      <c r="B23" s="169">
        <v>0</v>
      </c>
      <c r="C23" s="168" t="e">
        <f t="shared" si="1"/>
        <v>#DIV/0!</v>
      </c>
      <c r="E23" s="1"/>
    </row>
    <row r="24" spans="1:5" x14ac:dyDescent="0.2">
      <c r="A24" s="95" t="s">
        <v>317</v>
      </c>
      <c r="B24" s="169">
        <v>0</v>
      </c>
      <c r="C24" s="168" t="e">
        <f t="shared" si="1"/>
        <v>#DIV/0!</v>
      </c>
      <c r="E24" s="1"/>
    </row>
    <row r="25" spans="1:5" x14ac:dyDescent="0.2">
      <c r="A25" s="95" t="s">
        <v>318</v>
      </c>
      <c r="B25" s="169">
        <v>0</v>
      </c>
      <c r="C25" s="168" t="e">
        <f t="shared" si="1"/>
        <v>#DIV/0!</v>
      </c>
      <c r="E25" s="1"/>
    </row>
    <row r="26" spans="1:5" x14ac:dyDescent="0.2">
      <c r="A26" s="95" t="s">
        <v>319</v>
      </c>
      <c r="B26" s="169">
        <v>0</v>
      </c>
      <c r="C26" s="168" t="e">
        <f t="shared" si="1"/>
        <v>#DIV/0!</v>
      </c>
      <c r="E26" s="1"/>
    </row>
    <row r="27" spans="1:5" x14ac:dyDescent="0.2">
      <c r="A27" s="95" t="s">
        <v>320</v>
      </c>
      <c r="B27" s="169">
        <v>0</v>
      </c>
      <c r="C27" s="168" t="e">
        <f t="shared" si="1"/>
        <v>#DIV/0!</v>
      </c>
      <c r="E27" s="1"/>
    </row>
    <row r="28" spans="1:5" x14ac:dyDescent="0.2">
      <c r="A28" s="95" t="s">
        <v>321</v>
      </c>
      <c r="B28" s="169">
        <v>0</v>
      </c>
      <c r="C28" s="168" t="e">
        <f t="shared" si="1"/>
        <v>#DIV/0!</v>
      </c>
      <c r="E28" s="1"/>
    </row>
    <row r="29" spans="1:5" x14ac:dyDescent="0.2">
      <c r="A29" s="95" t="s">
        <v>322</v>
      </c>
      <c r="B29" s="169">
        <v>0</v>
      </c>
      <c r="C29" s="168" t="e">
        <f t="shared" si="1"/>
        <v>#DIV/0!</v>
      </c>
      <c r="E29" s="1"/>
    </row>
    <row r="30" spans="1:5" x14ac:dyDescent="0.2">
      <c r="A30" s="95" t="s">
        <v>323</v>
      </c>
      <c r="B30" s="169">
        <v>0</v>
      </c>
      <c r="C30" s="168" t="e">
        <f t="shared" si="1"/>
        <v>#DIV/0!</v>
      </c>
      <c r="E30" s="1"/>
    </row>
    <row r="31" spans="1:5" x14ac:dyDescent="0.2">
      <c r="A31" s="95" t="s">
        <v>324</v>
      </c>
      <c r="B31" s="169">
        <v>0</v>
      </c>
      <c r="C31" s="168" t="e">
        <f t="shared" si="1"/>
        <v>#DIV/0!</v>
      </c>
      <c r="E31" s="1"/>
    </row>
    <row r="32" spans="1:5" x14ac:dyDescent="0.2">
      <c r="A32" s="95" t="s">
        <v>325</v>
      </c>
      <c r="B32" s="169">
        <v>0</v>
      </c>
      <c r="C32" s="168" t="e">
        <f t="shared" si="1"/>
        <v>#DIV/0!</v>
      </c>
      <c r="E32" s="1"/>
    </row>
    <row r="33" spans="1:5" x14ac:dyDescent="0.2">
      <c r="A33" s="95" t="s">
        <v>326</v>
      </c>
      <c r="B33" s="169">
        <v>0</v>
      </c>
      <c r="C33" s="168" t="e">
        <f t="shared" si="1"/>
        <v>#DIV/0!</v>
      </c>
      <c r="E33" s="1"/>
    </row>
    <row r="34" spans="1:5" x14ac:dyDescent="0.2">
      <c r="A34" s="95" t="s">
        <v>327</v>
      </c>
      <c r="B34" s="169">
        <v>0</v>
      </c>
      <c r="C34" s="168" t="e">
        <f t="shared" si="1"/>
        <v>#DIV/0!</v>
      </c>
      <c r="E34" s="1"/>
    </row>
    <row r="35" spans="1:5" ht="15.75" x14ac:dyDescent="0.25">
      <c r="A35" s="12" t="s">
        <v>177</v>
      </c>
      <c r="B35" s="92">
        <f>SUM(B12:B34)</f>
        <v>0</v>
      </c>
      <c r="C35" s="101"/>
      <c r="D35" s="173"/>
      <c r="E35" s="81"/>
    </row>
    <row r="36" spans="1:5" ht="18.75" x14ac:dyDescent="0.2">
      <c r="A36" s="96" t="s">
        <v>328</v>
      </c>
      <c r="B36" s="92">
        <f>SUM(B8:B11)+B35</f>
        <v>0</v>
      </c>
      <c r="C36" s="105" t="e">
        <f>SUM(C8:C34)</f>
        <v>#DIV/0!</v>
      </c>
      <c r="D36" s="415"/>
    </row>
    <row r="37" spans="1:5" ht="19.5" thickBot="1" x14ac:dyDescent="0.25">
      <c r="A37" s="102" t="s">
        <v>329</v>
      </c>
      <c r="B37" s="103"/>
      <c r="C37" s="104">
        <f>'PSB Uniformat - January 2026'!B99</f>
        <v>0</v>
      </c>
      <c r="D37" s="415"/>
    </row>
    <row r="38" spans="1:5" ht="14.25" x14ac:dyDescent="0.2">
      <c r="A38" s="18" t="s">
        <v>330</v>
      </c>
      <c r="C38" s="19"/>
    </row>
    <row r="39" spans="1:5" ht="15.75" x14ac:dyDescent="0.25">
      <c r="A39" s="18" t="s">
        <v>331</v>
      </c>
      <c r="B39" s="97"/>
      <c r="C39" s="20"/>
    </row>
  </sheetData>
  <mergeCells count="2">
    <mergeCell ref="B1:C1"/>
    <mergeCell ref="D36:D3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16"/>
  <sheetViews>
    <sheetView zoomScaleNormal="100" workbookViewId="0">
      <selection activeCell="C4" sqref="C4"/>
    </sheetView>
  </sheetViews>
  <sheetFormatPr defaultColWidth="8.85546875" defaultRowHeight="12.75" x14ac:dyDescent="0.2"/>
  <cols>
    <col min="1" max="1" width="36.5703125" customWidth="1"/>
    <col min="2" max="3" width="18.5703125" customWidth="1"/>
    <col min="4" max="5" width="36.5703125" customWidth="1"/>
    <col min="6" max="6" width="25.140625" customWidth="1"/>
  </cols>
  <sheetData>
    <row r="1" spans="1:5" ht="21.75" customHeight="1" x14ac:dyDescent="0.2">
      <c r="B1" s="416" t="s">
        <v>332</v>
      </c>
      <c r="C1" s="416"/>
      <c r="D1" s="416"/>
    </row>
    <row r="2" spans="1:5" ht="31.5" x14ac:dyDescent="0.2">
      <c r="A2" s="16" t="s">
        <v>333</v>
      </c>
      <c r="E2" s="211" t="s">
        <v>1</v>
      </c>
    </row>
    <row r="3" spans="1:5" ht="13.5" thickBot="1" x14ac:dyDescent="0.25"/>
    <row r="4" spans="1:5" ht="105" x14ac:dyDescent="0.2">
      <c r="A4" s="35" t="s">
        <v>334</v>
      </c>
      <c r="B4" s="36" t="s">
        <v>335</v>
      </c>
      <c r="C4" s="36" t="s">
        <v>336</v>
      </c>
      <c r="D4" s="36" t="s">
        <v>337</v>
      </c>
      <c r="E4" s="36" t="s">
        <v>338</v>
      </c>
    </row>
    <row r="5" spans="1:5" ht="15" x14ac:dyDescent="0.25">
      <c r="A5" s="37"/>
      <c r="B5" s="38"/>
      <c r="C5" s="38"/>
      <c r="D5" s="38"/>
      <c r="E5" s="38" t="s">
        <v>339</v>
      </c>
    </row>
    <row r="6" spans="1:5" ht="15" x14ac:dyDescent="0.25">
      <c r="A6" s="37"/>
      <c r="B6" s="38"/>
      <c r="C6" s="38"/>
      <c r="D6" s="38"/>
      <c r="E6" s="38" t="s">
        <v>339</v>
      </c>
    </row>
    <row r="7" spans="1:5" ht="15" x14ac:dyDescent="0.25">
      <c r="A7" s="37"/>
      <c r="B7" s="38"/>
      <c r="C7" s="38"/>
      <c r="D7" s="38"/>
      <c r="E7" s="38" t="s">
        <v>339</v>
      </c>
    </row>
    <row r="8" spans="1:5" ht="15" x14ac:dyDescent="0.25">
      <c r="A8" s="37"/>
      <c r="B8" s="38"/>
      <c r="C8" s="38"/>
      <c r="D8" s="38"/>
      <c r="E8" s="38" t="s">
        <v>339</v>
      </c>
    </row>
    <row r="9" spans="1:5" ht="15" x14ac:dyDescent="0.2">
      <c r="A9" s="47" t="s">
        <v>340</v>
      </c>
      <c r="B9" s="15">
        <f>SUM(B5:B8)</f>
        <v>0</v>
      </c>
      <c r="C9" s="15">
        <f>SUM(C5:C8)</f>
        <v>0</v>
      </c>
    </row>
    <row r="11" spans="1:5" ht="89.25" x14ac:dyDescent="0.2">
      <c r="A11" s="174" t="s">
        <v>341</v>
      </c>
      <c r="B11" s="417" t="s">
        <v>341</v>
      </c>
      <c r="C11" s="417"/>
      <c r="D11" s="174" t="s">
        <v>341</v>
      </c>
      <c r="E11" s="174" t="s">
        <v>341</v>
      </c>
    </row>
    <row r="12" spans="1:5" ht="30" customHeight="1" x14ac:dyDescent="0.2">
      <c r="A12" s="39" t="s">
        <v>342</v>
      </c>
      <c r="B12" s="39" t="s">
        <v>342</v>
      </c>
      <c r="C12" s="39"/>
      <c r="D12" s="39" t="s">
        <v>342</v>
      </c>
      <c r="E12" s="39" t="s">
        <v>342</v>
      </c>
    </row>
    <row r="14" spans="1:5" ht="30" customHeight="1" x14ac:dyDescent="0.2">
      <c r="A14" s="62" t="s">
        <v>343</v>
      </c>
      <c r="B14" s="62" t="s">
        <v>343</v>
      </c>
      <c r="C14" s="62"/>
      <c r="D14" s="62" t="s">
        <v>343</v>
      </c>
      <c r="E14" s="62" t="s">
        <v>343</v>
      </c>
    </row>
    <row r="15" spans="1:5" ht="25.5" x14ac:dyDescent="0.2">
      <c r="A15" s="170" t="s">
        <v>344</v>
      </c>
      <c r="B15" s="62" t="s">
        <v>345</v>
      </c>
      <c r="C15" s="62"/>
      <c r="D15" s="62" t="s">
        <v>346</v>
      </c>
      <c r="E15" s="62" t="s">
        <v>347</v>
      </c>
    </row>
    <row r="16" spans="1:5" ht="30" customHeight="1" x14ac:dyDescent="0.2">
      <c r="A16" s="171" t="s">
        <v>348</v>
      </c>
      <c r="B16" s="171" t="s">
        <v>348</v>
      </c>
      <c r="C16" s="171"/>
      <c r="D16" s="171" t="s">
        <v>348</v>
      </c>
      <c r="E16" s="171" t="s">
        <v>348</v>
      </c>
    </row>
  </sheetData>
  <mergeCells count="2">
    <mergeCell ref="B1:D1"/>
    <mergeCell ref="B11:C11"/>
  </mergeCells>
  <phoneticPr fontId="4" type="noConversion"/>
  <pageMargins left="0.75" right="0.75" top="1" bottom="1" header="0.5" footer="0.5"/>
  <pageSetup scale="8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1AC94-6661-4157-8EBB-F8EFCEBB799B}">
  <dimension ref="A1:B57"/>
  <sheetViews>
    <sheetView zoomScaleNormal="100" workbookViewId="0">
      <selection activeCell="D5" sqref="D5"/>
    </sheetView>
  </sheetViews>
  <sheetFormatPr defaultRowHeight="12.75" x14ac:dyDescent="0.2"/>
  <cols>
    <col min="1" max="2" width="22.85546875" style="178" customWidth="1"/>
  </cols>
  <sheetData>
    <row r="1" spans="1:2" ht="15" x14ac:dyDescent="0.25">
      <c r="A1" s="177" t="s">
        <v>349</v>
      </c>
    </row>
    <row r="3" spans="1:2" x14ac:dyDescent="0.2">
      <c r="A3" s="78" t="s">
        <v>268</v>
      </c>
      <c r="B3" s="179">
        <f>'PSB Uniformat - January 2026'!B121</f>
        <v>0</v>
      </c>
    </row>
    <row r="4" spans="1:2" x14ac:dyDescent="0.2">
      <c r="A4" s="78" t="s">
        <v>270</v>
      </c>
      <c r="B4" s="180" t="e">
        <f>VLOOKUP(B3,A7:B39,2,TRUE)</f>
        <v>#N/A</v>
      </c>
    </row>
    <row r="5" spans="1:2" x14ac:dyDescent="0.2">
      <c r="A5" s="78"/>
      <c r="B5" s="180"/>
    </row>
    <row r="6" spans="1:2" x14ac:dyDescent="0.2">
      <c r="A6" s="181" t="s">
        <v>350</v>
      </c>
      <c r="B6" s="181" t="s">
        <v>351</v>
      </c>
    </row>
    <row r="7" spans="1:2" x14ac:dyDescent="0.2">
      <c r="A7" s="179">
        <v>10</v>
      </c>
      <c r="B7" s="180">
        <v>1.95</v>
      </c>
    </row>
    <row r="8" spans="1:2" x14ac:dyDescent="0.2">
      <c r="A8" s="179">
        <v>50000</v>
      </c>
      <c r="B8" s="180">
        <v>1.9</v>
      </c>
    </row>
    <row r="9" spans="1:2" x14ac:dyDescent="0.2">
      <c r="A9" s="179">
        <v>55000</v>
      </c>
      <c r="B9" s="180">
        <v>1.82</v>
      </c>
    </row>
    <row r="10" spans="1:2" x14ac:dyDescent="0.2">
      <c r="A10" s="179">
        <v>60000</v>
      </c>
      <c r="B10" s="180">
        <v>1.74</v>
      </c>
    </row>
    <row r="11" spans="1:2" x14ac:dyDescent="0.2">
      <c r="A11" s="179">
        <v>65000</v>
      </c>
      <c r="B11" s="180">
        <v>1.66</v>
      </c>
    </row>
    <row r="12" spans="1:2" x14ac:dyDescent="0.2">
      <c r="A12" s="179">
        <v>70000</v>
      </c>
      <c r="B12" s="180">
        <v>1.61</v>
      </c>
    </row>
    <row r="13" spans="1:2" x14ac:dyDescent="0.2">
      <c r="A13" s="179">
        <v>75000</v>
      </c>
      <c r="B13" s="180">
        <v>1.54</v>
      </c>
    </row>
    <row r="14" spans="1:2" x14ac:dyDescent="0.2">
      <c r="A14" s="179">
        <v>80000</v>
      </c>
      <c r="B14" s="180">
        <v>1.47</v>
      </c>
    </row>
    <row r="15" spans="1:2" x14ac:dyDescent="0.2">
      <c r="A15" s="179">
        <v>85000</v>
      </c>
      <c r="B15" s="180">
        <v>1.42</v>
      </c>
    </row>
    <row r="16" spans="1:2" x14ac:dyDescent="0.2">
      <c r="A16" s="179">
        <v>90000</v>
      </c>
      <c r="B16" s="180">
        <v>1.36</v>
      </c>
    </row>
    <row r="17" spans="1:2" x14ac:dyDescent="0.2">
      <c r="A17" s="179">
        <v>95000</v>
      </c>
      <c r="B17" s="180">
        <v>1.31</v>
      </c>
    </row>
    <row r="18" spans="1:2" x14ac:dyDescent="0.2">
      <c r="A18" s="179">
        <v>100000</v>
      </c>
      <c r="B18" s="180">
        <v>1.25</v>
      </c>
    </row>
    <row r="19" spans="1:2" x14ac:dyDescent="0.2">
      <c r="A19" s="179">
        <v>105000</v>
      </c>
      <c r="B19" s="180">
        <v>1.2</v>
      </c>
    </row>
    <row r="20" spans="1:2" x14ac:dyDescent="0.2">
      <c r="A20" s="179">
        <v>110000</v>
      </c>
      <c r="B20" s="180">
        <v>1.1599999999999999</v>
      </c>
    </row>
    <row r="21" spans="1:2" x14ac:dyDescent="0.2">
      <c r="A21" s="179">
        <v>115000</v>
      </c>
      <c r="B21" s="180">
        <v>1.1000000000000001</v>
      </c>
    </row>
    <row r="22" spans="1:2" x14ac:dyDescent="0.2">
      <c r="A22" s="179">
        <v>120000</v>
      </c>
      <c r="B22" s="180">
        <v>1.06</v>
      </c>
    </row>
    <row r="23" spans="1:2" x14ac:dyDescent="0.2">
      <c r="A23" s="182">
        <f>A22+5000</f>
        <v>125000</v>
      </c>
      <c r="B23" s="180">
        <v>1.03</v>
      </c>
    </row>
    <row r="24" spans="1:2" x14ac:dyDescent="0.2">
      <c r="A24" s="182">
        <f t="shared" ref="A24:A27" si="0">A23+5000</f>
        <v>130000</v>
      </c>
      <c r="B24" s="180">
        <v>1.02</v>
      </c>
    </row>
    <row r="25" spans="1:2" x14ac:dyDescent="0.2">
      <c r="A25" s="182">
        <f t="shared" si="0"/>
        <v>135000</v>
      </c>
      <c r="B25" s="180">
        <v>1.01</v>
      </c>
    </row>
    <row r="26" spans="1:2" x14ac:dyDescent="0.2">
      <c r="A26" s="182">
        <f t="shared" si="0"/>
        <v>140000</v>
      </c>
      <c r="B26" s="180">
        <v>1</v>
      </c>
    </row>
    <row r="27" spans="1:2" x14ac:dyDescent="0.2">
      <c r="A27" s="182">
        <f t="shared" si="0"/>
        <v>145000</v>
      </c>
      <c r="B27" s="180">
        <v>0.99</v>
      </c>
    </row>
    <row r="28" spans="1:2" x14ac:dyDescent="0.2">
      <c r="A28" s="182">
        <f>A27+10000</f>
        <v>155000</v>
      </c>
      <c r="B28" s="180">
        <v>0.98</v>
      </c>
    </row>
    <row r="29" spans="1:2" x14ac:dyDescent="0.2">
      <c r="A29" s="182">
        <v>160000</v>
      </c>
      <c r="B29" s="180">
        <v>0.97</v>
      </c>
    </row>
    <row r="30" spans="1:2" x14ac:dyDescent="0.2">
      <c r="A30" s="182">
        <f t="shared" ref="A30" si="1">A29+10000</f>
        <v>170000</v>
      </c>
      <c r="B30" s="180">
        <v>0.96</v>
      </c>
    </row>
    <row r="31" spans="1:2" x14ac:dyDescent="0.2">
      <c r="A31" s="182">
        <v>175000</v>
      </c>
      <c r="B31" s="180">
        <v>0.95</v>
      </c>
    </row>
    <row r="32" spans="1:2" x14ac:dyDescent="0.2">
      <c r="A32" s="182">
        <v>185000</v>
      </c>
      <c r="B32" s="180">
        <v>0.94</v>
      </c>
    </row>
    <row r="33" spans="1:2" x14ac:dyDescent="0.2">
      <c r="A33" s="182">
        <v>195000</v>
      </c>
      <c r="B33" s="180">
        <v>0.92</v>
      </c>
    </row>
    <row r="34" spans="1:2" x14ac:dyDescent="0.2">
      <c r="A34" s="182">
        <v>205000</v>
      </c>
      <c r="B34" s="180">
        <v>0.91</v>
      </c>
    </row>
    <row r="35" spans="1:2" x14ac:dyDescent="0.2">
      <c r="A35" s="182">
        <v>220000</v>
      </c>
      <c r="B35" s="180">
        <v>0.9</v>
      </c>
    </row>
    <row r="36" spans="1:2" x14ac:dyDescent="0.2">
      <c r="A36" s="182">
        <v>235000</v>
      </c>
      <c r="B36" s="180">
        <v>0.89</v>
      </c>
    </row>
    <row r="37" spans="1:2" x14ac:dyDescent="0.2">
      <c r="A37" s="182">
        <v>250000</v>
      </c>
      <c r="B37" s="180">
        <v>0.88</v>
      </c>
    </row>
    <row r="38" spans="1:2" x14ac:dyDescent="0.2">
      <c r="A38" s="182">
        <v>270000</v>
      </c>
      <c r="B38" s="180">
        <v>0.87</v>
      </c>
    </row>
    <row r="39" spans="1:2" x14ac:dyDescent="0.2">
      <c r="A39" s="182">
        <v>290000</v>
      </c>
      <c r="B39" s="180">
        <v>0.86</v>
      </c>
    </row>
    <row r="40" spans="1:2" x14ac:dyDescent="0.2">
      <c r="A40" s="182"/>
    </row>
    <row r="41" spans="1:2" x14ac:dyDescent="0.2">
      <c r="A41" s="182"/>
    </row>
    <row r="42" spans="1:2" x14ac:dyDescent="0.2">
      <c r="A42" s="182"/>
    </row>
    <row r="43" spans="1:2" x14ac:dyDescent="0.2">
      <c r="A43" s="182"/>
    </row>
    <row r="44" spans="1:2" x14ac:dyDescent="0.2">
      <c r="A44" s="182"/>
    </row>
    <row r="45" spans="1:2" x14ac:dyDescent="0.2">
      <c r="A45" s="182"/>
    </row>
    <row r="46" spans="1:2" x14ac:dyDescent="0.2">
      <c r="A46" s="182"/>
    </row>
    <row r="47" spans="1:2" x14ac:dyDescent="0.2">
      <c r="A47" s="182"/>
    </row>
    <row r="48" spans="1:2" x14ac:dyDescent="0.2">
      <c r="A48" s="182"/>
    </row>
    <row r="49" spans="1:1" x14ac:dyDescent="0.2">
      <c r="A49" s="182"/>
    </row>
    <row r="50" spans="1:1" x14ac:dyDescent="0.2">
      <c r="A50" s="182"/>
    </row>
    <row r="51" spans="1:1" x14ac:dyDescent="0.2">
      <c r="A51" s="182"/>
    </row>
    <row r="52" spans="1:1" x14ac:dyDescent="0.2">
      <c r="A52" s="182"/>
    </row>
    <row r="53" spans="1:1" x14ac:dyDescent="0.2">
      <c r="A53" s="182"/>
    </row>
    <row r="54" spans="1:1" x14ac:dyDescent="0.2">
      <c r="A54" s="182"/>
    </row>
    <row r="55" spans="1:1" x14ac:dyDescent="0.2">
      <c r="A55" s="182"/>
    </row>
    <row r="56" spans="1:1" x14ac:dyDescent="0.2">
      <c r="A56" s="182"/>
    </row>
    <row r="57" spans="1:1" x14ac:dyDescent="0.2">
      <c r="A57" s="182"/>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PSB Uniformat - January 2026</vt:lpstr>
      <vt:lpstr>PSB Template CSI</vt:lpstr>
      <vt:lpstr>Alternates</vt:lpstr>
      <vt:lpstr>CxFees</vt:lpstr>
      <vt:lpstr>'PSB Uniformat - January 2026'!Print_Area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2025-11-20T17:45:35Z</dcterms:created>
  <dcterms:modified xsi:type="dcterms:W3CDTF">2025-11-20T17:46:29Z</dcterms:modified>
  <cp:category/>
  <cp:contentStatus/>
</cp:coreProperties>
</file>