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cmsba.sharepoint.com/sites/CapitalPlanning/Shared Documents/Feasibility &amp; Schematic Design/23-Feasibility-Schematic Templates/2-Total Project Budget/"/>
    </mc:Choice>
  </mc:AlternateContent>
  <xr:revisionPtr revIDLastSave="248" documentId="13_ncr:1_{19C14A2F-7673-42AF-AF20-E715572ED1CF}" xr6:coauthVersionLast="47" xr6:coauthVersionMax="47" xr10:uidLastSave="{CA44D7CB-79A2-49E3-B524-9F9ACC1843FC}"/>
  <bookViews>
    <workbookView xWindow="28680" yWindow="-120" windowWidth="29040" windowHeight="15840" xr2:uid="{00000000-000D-0000-FFFF-FFFF00000000}"/>
  </bookViews>
  <sheets>
    <sheet name="PSB Uniformat Aug2021" sheetId="13" r:id="rId1"/>
    <sheet name="PSB Template CSI" sheetId="16" r:id="rId2"/>
    <sheet name="Alternates" sheetId="10" r:id="rId3"/>
    <sheet name="CXFees" sheetId="17" r:id="rId4"/>
  </sheets>
  <definedNames>
    <definedName name="_xlnm.Print_Area" localSheetId="0">'PSB Uniformat Aug2021'!$A$1:$L$152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4" i="13" l="1"/>
  <c r="I123" i="13"/>
  <c r="B3" i="17"/>
  <c r="B4" i="17" s="1"/>
  <c r="J128" i="13" s="1"/>
  <c r="A30" i="17"/>
  <c r="A23" i="17"/>
  <c r="A24" i="17" s="1"/>
  <c r="A25" i="17" s="1"/>
  <c r="A26" i="17" s="1"/>
  <c r="A27" i="17" s="1"/>
  <c r="A28" i="17" s="1"/>
  <c r="F115" i="13"/>
  <c r="I44" i="13" l="1"/>
  <c r="H44" i="13" s="1"/>
  <c r="G106" i="13"/>
  <c r="B1" i="13" l="1"/>
  <c r="G116" i="13" l="1"/>
  <c r="G49" i="13" l="1"/>
  <c r="I85" i="13" l="1"/>
  <c r="G38" i="13"/>
  <c r="B33" i="13" l="1"/>
  <c r="G48" i="13" l="1"/>
  <c r="G109" i="13" l="1"/>
  <c r="G108" i="13"/>
  <c r="H91" i="13" l="1"/>
  <c r="G37" i="13" l="1"/>
  <c r="H34" i="13"/>
  <c r="J127" i="13" l="1"/>
  <c r="B11" i="16" l="1"/>
  <c r="C11" i="16" s="1"/>
  <c r="B5" i="16"/>
  <c r="B4" i="16"/>
  <c r="B10" i="16"/>
  <c r="B9" i="16"/>
  <c r="B8" i="16"/>
  <c r="C9" i="16" l="1"/>
  <c r="C10" i="16"/>
  <c r="C8" i="16"/>
  <c r="B35" i="16" l="1"/>
  <c r="B36" i="16" s="1"/>
  <c r="B88" i="13"/>
  <c r="B100" i="13" s="1"/>
  <c r="B6" i="16"/>
  <c r="B137" i="13" l="1"/>
  <c r="B136" i="13" s="1"/>
  <c r="H45" i="13"/>
  <c r="H46" i="13" s="1"/>
  <c r="J52" i="13" s="1"/>
  <c r="C37" i="16"/>
  <c r="C13" i="16"/>
  <c r="C17" i="16"/>
  <c r="C21" i="16"/>
  <c r="C25" i="16"/>
  <c r="C29" i="16"/>
  <c r="C33" i="16"/>
  <c r="C23" i="16"/>
  <c r="C14" i="16"/>
  <c r="C18" i="16"/>
  <c r="C22" i="16"/>
  <c r="C26" i="16"/>
  <c r="C30" i="16"/>
  <c r="C34" i="16"/>
  <c r="C19" i="16"/>
  <c r="C27" i="16"/>
  <c r="C31" i="16"/>
  <c r="C12" i="16"/>
  <c r="C16" i="16"/>
  <c r="C20" i="16"/>
  <c r="C24" i="16"/>
  <c r="C28" i="16"/>
  <c r="C32" i="16"/>
  <c r="C15" i="16"/>
  <c r="J48" i="13" l="1"/>
  <c r="C36" i="16"/>
  <c r="B1" i="16" l="1"/>
  <c r="A1" i="16"/>
  <c r="G135" i="13" l="1"/>
  <c r="G136" i="13" s="1"/>
  <c r="G137" i="13" s="1"/>
  <c r="G138" i="13" s="1"/>
  <c r="G127" i="13" s="1"/>
  <c r="F124" i="13" l="1"/>
  <c r="B134" i="13" l="1"/>
  <c r="F85" i="13" l="1"/>
  <c r="K103" i="13" s="1"/>
  <c r="I84" i="13"/>
  <c r="I68" i="13"/>
  <c r="H28" i="13"/>
  <c r="F87" i="13" l="1"/>
  <c r="I86" i="13" s="1"/>
  <c r="I87" i="13" s="1"/>
  <c r="I57" i="13"/>
  <c r="I58" i="13"/>
  <c r="I59" i="13"/>
  <c r="I60" i="13"/>
  <c r="I62" i="13"/>
  <c r="I64" i="13"/>
  <c r="I65" i="13"/>
  <c r="I66" i="13"/>
  <c r="I67" i="13"/>
  <c r="I56" i="13"/>
  <c r="H63" i="13"/>
  <c r="H61" i="13"/>
  <c r="I88" i="13" l="1"/>
  <c r="H69" i="13"/>
  <c r="H92" i="13" s="1"/>
  <c r="H27" i="13" l="1"/>
  <c r="I27" i="13" s="1"/>
  <c r="F75" i="13"/>
  <c r="F74" i="13"/>
  <c r="H79" i="13"/>
  <c r="H78" i="13"/>
  <c r="H52" i="13"/>
  <c r="H53" i="13"/>
  <c r="G52" i="13"/>
  <c r="G53" i="13"/>
  <c r="H48" i="13"/>
  <c r="H49" i="13"/>
  <c r="I53" i="13" l="1"/>
  <c r="H80" i="13"/>
  <c r="I52" i="13"/>
  <c r="I49" i="13"/>
  <c r="I48" i="13"/>
  <c r="G31" i="13" l="1"/>
  <c r="G30" i="13"/>
  <c r="H30" i="13" l="1"/>
  <c r="I30" i="13" s="1"/>
  <c r="H31" i="13"/>
  <c r="I31" i="13" s="1"/>
  <c r="C121" i="13"/>
  <c r="C122" i="13" s="1"/>
  <c r="D117" i="13"/>
  <c r="C115" i="13"/>
  <c r="B115" i="13"/>
  <c r="H109" i="13"/>
  <c r="D114" i="13"/>
  <c r="H108" i="13"/>
  <c r="D113" i="13"/>
  <c r="C111" i="13"/>
  <c r="H8" i="13" s="1"/>
  <c r="B111" i="13"/>
  <c r="G8" i="13" s="1"/>
  <c r="D110" i="13"/>
  <c r="D109" i="13"/>
  <c r="D108" i="13"/>
  <c r="D107" i="13"/>
  <c r="B105" i="13"/>
  <c r="K99" i="13" s="1"/>
  <c r="D104" i="13"/>
  <c r="C103" i="13"/>
  <c r="D102" i="13"/>
  <c r="C88" i="13"/>
  <c r="H35" i="13"/>
  <c r="C50" i="13"/>
  <c r="B50" i="13"/>
  <c r="D49" i="13"/>
  <c r="D48" i="13"/>
  <c r="D47" i="13"/>
  <c r="D45" i="13"/>
  <c r="D42" i="13"/>
  <c r="D41" i="13"/>
  <c r="D40" i="13"/>
  <c r="D39" i="13"/>
  <c r="D38" i="13"/>
  <c r="D37" i="13"/>
  <c r="D36" i="13"/>
  <c r="D35" i="13"/>
  <c r="C33" i="13"/>
  <c r="C43" i="13" s="1"/>
  <c r="H6" i="13" s="1"/>
  <c r="D32" i="13"/>
  <c r="D31" i="13"/>
  <c r="D30" i="13"/>
  <c r="D29" i="13"/>
  <c r="D28" i="13"/>
  <c r="D27" i="13"/>
  <c r="C24" i="13"/>
  <c r="H5" i="13" s="1"/>
  <c r="B24" i="13"/>
  <c r="G5" i="13" s="1"/>
  <c r="D23" i="13"/>
  <c r="D22" i="13"/>
  <c r="D21" i="13"/>
  <c r="G15" i="13"/>
  <c r="D20" i="13"/>
  <c r="D19" i="13"/>
  <c r="D18" i="13"/>
  <c r="D17" i="13"/>
  <c r="D16" i="13"/>
  <c r="D15" i="13"/>
  <c r="D14" i="13"/>
  <c r="D13" i="13"/>
  <c r="D12" i="13"/>
  <c r="D10" i="13"/>
  <c r="C8" i="13"/>
  <c r="B8" i="13"/>
  <c r="D7" i="13"/>
  <c r="D6" i="13"/>
  <c r="D5" i="13"/>
  <c r="D4" i="13"/>
  <c r="J68" i="13" l="1"/>
  <c r="J67" i="13"/>
  <c r="J58" i="13"/>
  <c r="J60" i="13"/>
  <c r="J62" i="13"/>
  <c r="J63" i="13"/>
  <c r="J56" i="13"/>
  <c r="J61" i="13"/>
  <c r="J65" i="13"/>
  <c r="J64" i="13"/>
  <c r="J66" i="13"/>
  <c r="J59" i="13"/>
  <c r="J57" i="13"/>
  <c r="G9" i="13"/>
  <c r="C105" i="13"/>
  <c r="G75" i="13"/>
  <c r="D103" i="13"/>
  <c r="D115" i="13"/>
  <c r="I109" i="13"/>
  <c r="H9" i="13"/>
  <c r="D50" i="13"/>
  <c r="I8" i="13"/>
  <c r="D8" i="13"/>
  <c r="I108" i="13"/>
  <c r="C89" i="13"/>
  <c r="D111" i="13"/>
  <c r="E10" i="13"/>
  <c r="D33" i="13"/>
  <c r="D43" i="13" s="1"/>
  <c r="B43" i="13"/>
  <c r="I5" i="13"/>
  <c r="D24" i="13"/>
  <c r="C96" i="13"/>
  <c r="C95" i="13"/>
  <c r="C94" i="13"/>
  <c r="C93" i="13"/>
  <c r="C92" i="13"/>
  <c r="C91" i="13"/>
  <c r="C90" i="13"/>
  <c r="D105" i="13" l="1"/>
  <c r="E105" i="13" s="1"/>
  <c r="I9" i="13"/>
  <c r="H99" i="13"/>
  <c r="B118" i="13"/>
  <c r="K52" i="13"/>
  <c r="G74" i="13"/>
  <c r="H74" i="13" s="1"/>
  <c r="G16" i="13"/>
  <c r="I34" i="13"/>
  <c r="H38" i="13" s="1"/>
  <c r="I38" i="13" s="1"/>
  <c r="I41" i="13" s="1"/>
  <c r="C97" i="13"/>
  <c r="C100" i="13" s="1"/>
  <c r="E24" i="13"/>
  <c r="E43" i="13"/>
  <c r="E115" i="13"/>
  <c r="E8" i="13"/>
  <c r="E50" i="13"/>
  <c r="E45" i="13"/>
  <c r="E111" i="13"/>
  <c r="G6" i="13"/>
  <c r="I6" i="13" s="1"/>
  <c r="B127" i="13"/>
  <c r="B139" i="13"/>
  <c r="K102" i="13" l="1"/>
  <c r="K101" i="13"/>
  <c r="J85" i="13"/>
  <c r="K91" i="13" s="1"/>
  <c r="K93" i="13"/>
  <c r="H81" i="13"/>
  <c r="H97" i="13" s="1"/>
  <c r="J87" i="13"/>
  <c r="K92" i="13" s="1"/>
  <c r="G18" i="13"/>
  <c r="G20" i="13" s="1"/>
  <c r="I11" i="13"/>
  <c r="B123" i="13"/>
  <c r="K94" i="13"/>
  <c r="K48" i="13"/>
  <c r="B133" i="13"/>
  <c r="D100" i="13"/>
  <c r="C118" i="13"/>
  <c r="B124" i="13" s="1"/>
  <c r="H37" i="13"/>
  <c r="I37" i="13" s="1"/>
  <c r="I40" i="13" s="1"/>
  <c r="G21" i="13" l="1"/>
  <c r="I69" i="13"/>
  <c r="H93" i="13" s="1"/>
  <c r="H94" i="13" s="1"/>
  <c r="K100" i="13" s="1"/>
  <c r="B142" i="13"/>
  <c r="B138" i="13"/>
  <c r="B126" i="13"/>
  <c r="E100" i="13"/>
  <c r="D118" i="13"/>
  <c r="E118" i="13" s="1"/>
  <c r="J129" i="13" l="1"/>
  <c r="J130" i="13" s="1"/>
  <c r="G128" i="13" s="1"/>
  <c r="G129" i="13" s="1"/>
  <c r="K95" i="13"/>
  <c r="K96" i="13" s="1"/>
  <c r="B140" i="13"/>
  <c r="B128" i="13"/>
  <c r="H96" i="13" l="1"/>
  <c r="H98" i="13" s="1"/>
  <c r="H100" i="13" s="1"/>
  <c r="H101" i="13" s="1"/>
  <c r="B130" i="13"/>
  <c r="H102" i="13" l="1"/>
  <c r="B141" i="13"/>
  <c r="C9" i="10" l="1"/>
  <c r="B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jjumpe</author>
    <author>John Jumpe</author>
  </authors>
  <commentList>
    <comment ref="C2" authorId="0" shapeId="0" xr:uid="{1CA18A5D-1660-499B-B270-B84DA574EAD3}">
      <text>
        <r>
          <rPr>
            <sz val="9"/>
            <color indexed="81"/>
            <rFont val="Tahoma"/>
            <family val="2"/>
          </rPr>
          <t>Enter Budget Values for Ineligible costs in light yellow highlighted cells</t>
        </r>
      </text>
    </comment>
    <comment ref="B4" authorId="1" shapeId="0" xr:uid="{9BD107A1-0698-42E4-B11F-EAA2E5544628}">
      <text>
        <r>
          <rPr>
            <sz val="9"/>
            <color indexed="81"/>
            <rFont val="Tahoma"/>
            <family val="2"/>
          </rPr>
          <t>Enter Budget Values for all light yellow highlighted cells</t>
        </r>
      </text>
    </comment>
    <comment ref="C13" authorId="1" shapeId="0" xr:uid="{D5EC61B5-EBF5-4B67-852B-07BF3653A78E}">
      <text>
        <r>
          <rPr>
            <sz val="9"/>
            <color indexed="81"/>
            <rFont val="Tahoma"/>
            <family val="2"/>
          </rPr>
          <t>Scope Excluded OPM Fees (Cell I40)</t>
        </r>
      </text>
    </comment>
    <comment ref="C15" authorId="1" shapeId="0" xr:uid="{6D8A96FA-CF73-49A3-B199-3EF97064DCA3}">
      <text>
        <r>
          <rPr>
            <sz val="9"/>
            <color indexed="81"/>
            <rFont val="Tahoma"/>
            <family val="2"/>
          </rPr>
          <t>Costs beyond MSBA funding cap for OPM Basic Services (Cell K48)</t>
        </r>
      </text>
    </comment>
    <comment ref="C28" authorId="1" shapeId="0" xr:uid="{1904C566-4BF0-4DAE-B3E1-36249633B55D}">
      <text>
        <r>
          <rPr>
            <sz val="9"/>
            <color indexed="81"/>
            <rFont val="Tahoma"/>
            <family val="2"/>
          </rPr>
          <t>Scope excluded Designer Fees (Cell I41)</t>
        </r>
      </text>
    </comment>
    <comment ref="C30" authorId="1" shapeId="0" xr:uid="{EECEE7DD-7AB1-4ACB-BEFB-E279A29CDD1C}">
      <text>
        <r>
          <rPr>
            <sz val="9"/>
            <color indexed="81"/>
            <rFont val="Tahoma"/>
            <family val="2"/>
          </rPr>
          <t>Costs beyond MSBA funding cap for Designer Basic Services (Cell K52)</t>
        </r>
      </text>
    </comment>
    <comment ref="G55" authorId="0" shapeId="0" xr:uid="{9ABBB567-EB07-45B8-B085-C3E3B20691BE}">
      <text>
        <r>
          <rPr>
            <sz val="9"/>
            <color indexed="81"/>
            <rFont val="Tahoma"/>
            <family val="2"/>
          </rPr>
          <t>Enter net square foot areas expected to be deemed ineligible in light yellow highlighted spaces</t>
        </r>
      </text>
    </comment>
    <comment ref="G70" authorId="0" shapeId="0" xr:uid="{8F9CC9EE-4F55-4031-AC51-D01D2FB244D4}">
      <text>
        <r>
          <rPr>
            <sz val="9"/>
            <color indexed="81"/>
            <rFont val="Tahoma"/>
            <family val="2"/>
          </rPr>
          <t>Enter Grossing Factor from signed space summary</t>
        </r>
      </text>
    </comment>
    <comment ref="C86" authorId="1" shapeId="0" xr:uid="{F5C17EE3-1DAA-41E5-8D3A-83CA20C9E75C}">
      <text>
        <r>
          <rPr>
            <sz val="9"/>
            <color indexed="81"/>
            <rFont val="Tahoma"/>
            <family val="2"/>
          </rPr>
          <t>Scope Excluded Site Costs such as Stadium, out buildings, concession stand etc.  Enter Direct Construction Costs</t>
        </r>
      </text>
    </comment>
    <comment ref="C87" authorId="1" shapeId="0" xr:uid="{73CF6A65-A025-449F-BF85-51CAED9857BD}">
      <text>
        <r>
          <rPr>
            <sz val="9"/>
            <color indexed="81"/>
            <rFont val="Tahoma"/>
            <family val="2"/>
          </rPr>
          <t>Direct Site costs above Site Cost Beyond Funding Limit of 8% of building cost (Cell I86)</t>
        </r>
      </text>
    </comment>
    <comment ref="C99" authorId="0" shapeId="0" xr:uid="{DFF03CFC-9FE8-4E9D-A914-EF6E4A0362D3}">
      <text>
        <r>
          <rPr>
            <sz val="9"/>
            <color indexed="81"/>
            <rFont val="Tahoma"/>
            <family val="2"/>
          </rPr>
          <t>Construction Cost Over Funding Cap (Cell H100)</t>
        </r>
      </text>
    </comment>
    <comment ref="C113" authorId="0" shapeId="0" xr:uid="{7708D98E-EDB5-4625-BDA8-E534C1246AE0}">
      <text>
        <r>
          <rPr>
            <sz val="9"/>
            <color indexed="81"/>
            <rFont val="Tahoma"/>
            <family val="2"/>
          </rPr>
          <t>FFE beyond funding limit (Cell I106)</t>
        </r>
      </text>
    </comment>
    <comment ref="C114" authorId="0" shapeId="0" xr:uid="{50F84030-2D88-4E5D-8A46-A8A16412ED38}">
      <text>
        <r>
          <rPr>
            <sz val="9"/>
            <color indexed="81"/>
            <rFont val="Tahoma"/>
            <family val="2"/>
          </rPr>
          <t>Technology beyond funding limit (Cell I107)</t>
        </r>
      </text>
    </comment>
    <comment ref="B120" authorId="0" shapeId="0" xr:uid="{71499F89-B134-4442-9285-EA5CA88FBF02}">
      <text>
        <r>
          <rPr>
            <sz val="9"/>
            <color indexed="81"/>
            <rFont val="Tahoma"/>
            <family val="2"/>
          </rPr>
          <t>Enter requested information into light yelllow highlighted cells below</t>
        </r>
      </text>
    </comment>
    <comment ref="G132" authorId="0" shapeId="0" xr:uid="{D6A65100-8E2F-4545-811E-814A601E730A}">
      <text>
        <r>
          <rPr>
            <sz val="9"/>
            <color indexed="81"/>
            <rFont val="Tahoma"/>
            <family val="2"/>
          </rPr>
          <t>If applicable, see PSR Review comments or contact MSBA assigned PM.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jjumpe</author>
  </authors>
  <commentList>
    <comment ref="B12" authorId="0" shapeId="0" xr:uid="{91CD0789-8BF1-465B-98EA-7657840A8512}">
      <text>
        <r>
          <rPr>
            <sz val="9"/>
            <color indexed="81"/>
            <rFont val="Tahoma"/>
            <family val="2"/>
          </rPr>
          <t>Enter reconciled CSI budget estimates in light yellow highlighted cells</t>
        </r>
      </text>
    </comment>
  </commentList>
</comments>
</file>

<file path=xl/sharedStrings.xml><?xml version="1.0" encoding="utf-8"?>
<sst xmlns="http://schemas.openxmlformats.org/spreadsheetml/2006/main" count="391" uniqueCount="344">
  <si>
    <t>Insert District 
and School</t>
  </si>
  <si>
    <t>Total Project Budget: All costs associated with the project are subject to 963 CMR 2.16(5)</t>
  </si>
  <si>
    <t xml:space="preserve">Estimated Budget                  </t>
  </si>
  <si>
    <t>Scope Items Excluded from the Estimated Basis of Maximum Facilities Grant or Otherwise Ineligible</t>
  </si>
  <si>
    <r>
      <t>Estimated Basis of Maximum Total Facilities Grant</t>
    </r>
    <r>
      <rPr>
        <b/>
        <vertAlign val="superscript"/>
        <sz val="10"/>
        <rFont val="Arial"/>
        <family val="2"/>
      </rPr>
      <t>1</t>
    </r>
  </si>
  <si>
    <r>
      <t>Estimated Maximum Total Facilities Grant</t>
    </r>
    <r>
      <rPr>
        <b/>
        <vertAlign val="superscript"/>
        <sz val="10"/>
        <rFont val="Arial"/>
        <family val="2"/>
      </rPr>
      <t>1</t>
    </r>
  </si>
  <si>
    <t>Feasibility Study Agreement</t>
  </si>
  <si>
    <t>Soft Cost Reimbursement</t>
  </si>
  <si>
    <t>OPM Feasibility Study</t>
  </si>
  <si>
    <t>Category</t>
  </si>
  <si>
    <t>Estimated Budget</t>
  </si>
  <si>
    <t>Excluded</t>
  </si>
  <si>
    <t>Eligible Soft Costs</t>
  </si>
  <si>
    <t>A&amp;E Feasibility Study</t>
  </si>
  <si>
    <t>Administration -</t>
  </si>
  <si>
    <t>Environmental &amp; Site</t>
  </si>
  <si>
    <t>A/E Services -</t>
  </si>
  <si>
    <t>Other</t>
  </si>
  <si>
    <t>Site Acquisition -</t>
  </si>
  <si>
    <t>Ineligible, therefore not included in calculation</t>
  </si>
  <si>
    <t>Feasibility Study Agreement Subtotal</t>
  </si>
  <si>
    <t>Miscellaneous Project Costs -</t>
  </si>
  <si>
    <t>Administration</t>
  </si>
  <si>
    <t>FFE -</t>
  </si>
  <si>
    <t>Legal Fees</t>
  </si>
  <si>
    <t>Owners Contingency -</t>
  </si>
  <si>
    <t>Not included in this calculation</t>
  </si>
  <si>
    <t>Owner's Project Manager</t>
  </si>
  <si>
    <t>Total Eligible Soft Costs =</t>
  </si>
  <si>
    <t>Design Development</t>
  </si>
  <si>
    <t>Construction Contract Documents</t>
  </si>
  <si>
    <t>Construction Costs associated with Soft Cost Cap Calculation</t>
  </si>
  <si>
    <t>Bidding</t>
  </si>
  <si>
    <t>Construction Contract Administration</t>
  </si>
  <si>
    <t>CM Preconstruction services -</t>
  </si>
  <si>
    <t>Closeout</t>
  </si>
  <si>
    <t>Construction Cost -</t>
  </si>
  <si>
    <t>Extra Services</t>
  </si>
  <si>
    <t>Construction Contingency -</t>
  </si>
  <si>
    <t>Reimbursable &amp; Other Services</t>
  </si>
  <si>
    <t>Total Construction Cost -</t>
  </si>
  <si>
    <t>Cost Estimates</t>
  </si>
  <si>
    <t>Soft Cost Allowance -</t>
  </si>
  <si>
    <t>Advertising</t>
  </si>
  <si>
    <t>Reimbursable Soft Cost -</t>
  </si>
  <si>
    <t>Permitting</t>
  </si>
  <si>
    <t>Eligible minus Reimbursable =</t>
  </si>
  <si>
    <t>If &gt;0 enter into Cell C117</t>
  </si>
  <si>
    <t>Owner's Insurance</t>
  </si>
  <si>
    <t>-If Eligible minus Reimbursable is negative; OK.</t>
  </si>
  <si>
    <t>Other Administrative Costs</t>
  </si>
  <si>
    <t>-If Eligible minus Reimbursable is positive enter value into "Soft Costs that exceed 20% of Construction Cost"
 below in the Ineligible column.</t>
  </si>
  <si>
    <t>Administration Subtotal</t>
  </si>
  <si>
    <t>Architecture and Engineering</t>
  </si>
  <si>
    <t>Basic Services</t>
  </si>
  <si>
    <t>Scope Excluded OPM &amp; Designer Costs associated with Scope Excluded Building Costs</t>
  </si>
  <si>
    <t>Scope Excluded Aud/Gym (gsf):</t>
  </si>
  <si>
    <t>Total (gsf):</t>
  </si>
  <si>
    <t>Excluded (%)</t>
  </si>
  <si>
    <t>Scope Excluded costs</t>
  </si>
  <si>
    <t>OPM Basic Services</t>
  </si>
  <si>
    <t>Designer Basic Services</t>
  </si>
  <si>
    <t>Other Basic Services</t>
  </si>
  <si>
    <t>Basic Services Subtotal</t>
  </si>
  <si>
    <t>Scope Excluded OPM &amp; Designer Costs associated with Scope Excluded Site</t>
  </si>
  <si>
    <t>Reimbursable Services</t>
  </si>
  <si>
    <t>Scope Excluded Direct Construction cost ($):</t>
  </si>
  <si>
    <t>Construction Testing</t>
  </si>
  <si>
    <t>Total Direct Construction Costs ($):</t>
  </si>
  <si>
    <t>Printing (over minimum)</t>
  </si>
  <si>
    <t>Other Reimbursable Costs</t>
  </si>
  <si>
    <t>Hazardous Materials</t>
  </si>
  <si>
    <t>Geotechnical &amp; Geo-Environmental</t>
  </si>
  <si>
    <t>Site Survey</t>
  </si>
  <si>
    <t>Total Scope Excluded OPM Fees ($):</t>
  </si>
  <si>
    <t>Enter in Cell C13</t>
  </si>
  <si>
    <t>Wetlands</t>
  </si>
  <si>
    <t>Total Scope Excluded Designer Fees ($):</t>
  </si>
  <si>
    <t>Enter in Cell C28</t>
  </si>
  <si>
    <t>Traffic Studies</t>
  </si>
  <si>
    <t>Architectural/Engineering Subtotal</t>
  </si>
  <si>
    <t>Ineligible Fees associated with OPM (3.5%) &amp; Designer (10%) fees Caps</t>
  </si>
  <si>
    <t>CM at Risk Preconstruction Services</t>
  </si>
  <si>
    <t>Upper Limit</t>
  </si>
  <si>
    <t>/sf</t>
  </si>
  <si>
    <t>Pre-Construction Services</t>
  </si>
  <si>
    <t>Construction Budget</t>
  </si>
  <si>
    <t>Site Acquisition</t>
  </si>
  <si>
    <t>Basis of OPM &amp; Designer Fee Caps</t>
  </si>
  <si>
    <t>Land / Building Purchase</t>
  </si>
  <si>
    <t>OPM Services Est. Budget</t>
  </si>
  <si>
    <t>Ineligible Costs</t>
  </si>
  <si>
    <t>Eligible Costs</t>
  </si>
  <si>
    <t>Value &gt; 3.5%</t>
  </si>
  <si>
    <t>Appraisal Fees</t>
  </si>
  <si>
    <t>Recording fees</t>
  </si>
  <si>
    <t>If &gt;0 enter into Cell C15</t>
  </si>
  <si>
    <t>Site Acquisition Subtotal</t>
  </si>
  <si>
    <t>Construction Costs</t>
  </si>
  <si>
    <t>Designer Serv. Est. Budget</t>
  </si>
  <si>
    <t>Value &gt; 10%</t>
  </si>
  <si>
    <t>SUBSTRUCTURE</t>
  </si>
  <si>
    <t>Foundations</t>
  </si>
  <si>
    <t>If &gt;0 enter into Cell C30</t>
  </si>
  <si>
    <t>Basement Construction</t>
  </si>
  <si>
    <t>SHELL</t>
  </si>
  <si>
    <t>Ineligible Building Area</t>
  </si>
  <si>
    <t>Ineligible nsf</t>
  </si>
  <si>
    <t>Ineligible Aud/PE gsf</t>
  </si>
  <si>
    <t>Other Ineligible gsf</t>
  </si>
  <si>
    <t>Est'd District Cost</t>
  </si>
  <si>
    <t>Super Structure</t>
  </si>
  <si>
    <t>Core Academic</t>
  </si>
  <si>
    <t>Exterior Closure</t>
  </si>
  <si>
    <t>SPED</t>
  </si>
  <si>
    <t>Exterior Walls</t>
  </si>
  <si>
    <t>Art &amp; Music</t>
  </si>
  <si>
    <t>Exterior Windows</t>
  </si>
  <si>
    <t>Voc &amp; Tech</t>
  </si>
  <si>
    <t>Exterior Doors</t>
  </si>
  <si>
    <t>Chapter  74 CTE</t>
  </si>
  <si>
    <t>Roofing</t>
  </si>
  <si>
    <t>Health &amp; PE</t>
  </si>
  <si>
    <t>INTERIORS</t>
  </si>
  <si>
    <t>Media Center</t>
  </si>
  <si>
    <t>Interior Construction</t>
  </si>
  <si>
    <t>Aud/Drama</t>
  </si>
  <si>
    <t>Staircases</t>
  </si>
  <si>
    <t>Dining &amp; Food</t>
  </si>
  <si>
    <t>Interior Finishes</t>
  </si>
  <si>
    <t>Medical</t>
  </si>
  <si>
    <t>SERVICES</t>
  </si>
  <si>
    <t>Admin &amp; Guide</t>
  </si>
  <si>
    <t>Conveying Systems</t>
  </si>
  <si>
    <t>Custodial &amp; Maint.</t>
  </si>
  <si>
    <t>Plumbing</t>
  </si>
  <si>
    <t>HVAC</t>
  </si>
  <si>
    <t>Total</t>
  </si>
  <si>
    <t>Fire Protection</t>
  </si>
  <si>
    <t>Grossing Factor</t>
  </si>
  <si>
    <t>Electrical</t>
  </si>
  <si>
    <t>EQUIPMENT &amp; FURNISHINGS</t>
  </si>
  <si>
    <t>Equipment</t>
  </si>
  <si>
    <t>Mark Up Ratio</t>
  </si>
  <si>
    <t>Furnishings</t>
  </si>
  <si>
    <t>= Mark Up Ratio</t>
  </si>
  <si>
    <t>SPECIAL CONSTRUCTION &amp; DEMOLITION</t>
  </si>
  <si>
    <t>Special Construction</t>
  </si>
  <si>
    <t>Existing Building Demolition</t>
  </si>
  <si>
    <t>Demolition and Abatement Costs</t>
  </si>
  <si>
    <t>In-Building Hazardous Material Abatement</t>
  </si>
  <si>
    <t>Total Demolition and Abatement Costs</t>
  </si>
  <si>
    <t>Asbestos Containing Floor Material Abatement</t>
  </si>
  <si>
    <t>Ineligible Demolition and Abatement Costs</t>
  </si>
  <si>
    <t>Other Hazardous Material Abatement</t>
  </si>
  <si>
    <t>Eligible Demolition and Abatement Costs</t>
  </si>
  <si>
    <t>BUILDING SITEWORK</t>
  </si>
  <si>
    <t>Marked Up Eligible Costs</t>
  </si>
  <si>
    <t>Site Preparation</t>
  </si>
  <si>
    <t>Site Improvements</t>
  </si>
  <si>
    <t>Site Civil / Mechanical Utilities</t>
  </si>
  <si>
    <t>Direct Building Cost</t>
  </si>
  <si>
    <t>Total Direct Site Costs</t>
  </si>
  <si>
    <t>Marked Up</t>
  </si>
  <si>
    <t>Site Electrical Utilities</t>
  </si>
  <si>
    <t>Scope Excluded Costs</t>
  </si>
  <si>
    <t>Other Site Construction</t>
  </si>
  <si>
    <t>Potentially Eligible Site Costs</t>
  </si>
  <si>
    <t>Potentially Eligible Site Cost</t>
  </si>
  <si>
    <t>Site Cost over Allowance</t>
  </si>
  <si>
    <t>Ineligible Site Costs</t>
  </si>
  <si>
    <t>Construction Trades Subtotal</t>
  </si>
  <si>
    <t>Site Costs beyond Funding Limit</t>
  </si>
  <si>
    <t>If &gt; 0 enter value into Cell C87</t>
  </si>
  <si>
    <t>Contingencies (Design and Pricing)</t>
  </si>
  <si>
    <t xml:space="preserve">Sub-Contractor Bonds </t>
  </si>
  <si>
    <t>Construction Costs and Funding Cap</t>
  </si>
  <si>
    <t>Ineligible Cost Breakdown</t>
  </si>
  <si>
    <t>D/B/B Insurance</t>
  </si>
  <si>
    <t>Total Building Area</t>
  </si>
  <si>
    <t>Scope Excluded Site Work:</t>
  </si>
  <si>
    <t xml:space="preserve">General Conditions </t>
  </si>
  <si>
    <t>Ineligible Excess Auditorium &amp; PE Space</t>
  </si>
  <si>
    <t>Site Cost beyond Funding Limit:</t>
  </si>
  <si>
    <t>D/B/B Overhead &amp; Profit</t>
  </si>
  <si>
    <t>Other Ineligible Building Areas</t>
  </si>
  <si>
    <t>Ineligible Demo &amp; Abatement:</t>
  </si>
  <si>
    <t>GMP Insurance</t>
  </si>
  <si>
    <t>Eligible Building GSF</t>
  </si>
  <si>
    <t>Scope Excluded Aud/PE Area:</t>
  </si>
  <si>
    <t>GMP Fee</t>
  </si>
  <si>
    <t>Reimbursable Construction Cost Limit</t>
  </si>
  <si>
    <t>Other Ineligible Building Areas:</t>
  </si>
  <si>
    <t>GMP Contingency</t>
  </si>
  <si>
    <t>Eligible Building Costs</t>
  </si>
  <si>
    <t>Construction Cost over Funding Cap:</t>
  </si>
  <si>
    <t>Escalation to Mid-Point of Construction</t>
  </si>
  <si>
    <t>Eligible Demolition &amp; Abatement Costs</t>
  </si>
  <si>
    <t>Basis of Construction Costs</t>
  </si>
  <si>
    <t>Construction Cost Breakdown</t>
  </si>
  <si>
    <t>Construction Cost over Funding Cap</t>
  </si>
  <si>
    <t>Total Construction Cost ($/sf)</t>
  </si>
  <si>
    <t>Reimbursable Construction Cost ($/sf)</t>
  </si>
  <si>
    <t>Alternates</t>
  </si>
  <si>
    <t>Ineligible Construction Costs</t>
  </si>
  <si>
    <t>Marked-Up Building Costs:</t>
  </si>
  <si>
    <t>Ineligible Work Included in the Base Project</t>
  </si>
  <si>
    <t>Marked-Up Site, Building Takedown &amp; Haz Mat:</t>
  </si>
  <si>
    <t>Alternates Included in the Total Project Budget</t>
  </si>
  <si>
    <t>If &gt; 0 enter value into Cell C99.</t>
  </si>
  <si>
    <t>Direct Building Cost ($/sf)</t>
  </si>
  <si>
    <t>Alternates Excluded from the Total Project Budget</t>
  </si>
  <si>
    <t>Subtotal to be Included in Total Project Budget</t>
  </si>
  <si>
    <t>FFE Reimbursement</t>
  </si>
  <si>
    <t>Miscellaneous Project Costs</t>
  </si>
  <si>
    <t>Enrollment:</t>
  </si>
  <si>
    <t>Utility Company Fees</t>
  </si>
  <si>
    <t>Funding Limit</t>
  </si>
  <si>
    <t>Reimbursable Amt.</t>
  </si>
  <si>
    <t>Est'd Budget</t>
  </si>
  <si>
    <t>Ineligible</t>
  </si>
  <si>
    <t>Testing Services</t>
  </si>
  <si>
    <t>If &gt;0 enter in Cell C113</t>
  </si>
  <si>
    <t>Swing Space / Modulars</t>
  </si>
  <si>
    <t>If &gt;0 enter in Cell C114</t>
  </si>
  <si>
    <t>Other Project Costs (Mailing &amp; Moving)</t>
  </si>
  <si>
    <t>Misc. Project Costs Subtotal</t>
  </si>
  <si>
    <t>Incentive Points</t>
  </si>
  <si>
    <t>Furnishings and Equipment</t>
  </si>
  <si>
    <t>(0-2) Maintenance</t>
  </si>
  <si>
    <t>Furniture, Fixtures, and Equipment</t>
  </si>
  <si>
    <t>Technology</t>
  </si>
  <si>
    <t>(0-6) Newly Formed Regional School District</t>
  </si>
  <si>
    <t>FF&amp;E Subtotal</t>
  </si>
  <si>
    <t>(0-5) Major Reconstruction or Reno/Reuse type in rounded to 2 decimal places</t>
  </si>
  <si>
    <t xml:space="preserve"> </t>
  </si>
  <si>
    <t>Renovated or
Existing to Remain</t>
  </si>
  <si>
    <t>Soft Costs that exceed 20% of Construction Cost</t>
  </si>
  <si>
    <t>Project Budget</t>
  </si>
  <si>
    <t>Total at Conclusion
of Project</t>
  </si>
  <si>
    <t>Board Authorization</t>
  </si>
  <si>
    <t>Reimbursement Rate Before Incentive Points</t>
  </si>
  <si>
    <t>(0-1) Overly Zoning 40R and 40S</t>
  </si>
  <si>
    <t>Design Enrollment</t>
  </si>
  <si>
    <t>Total Incentive Points</t>
  </si>
  <si>
    <t>(0-0.5) Overlay Zoning 100 units or 50% of units 1,2, or 3 family structures</t>
  </si>
  <si>
    <t>Total Building Gross Floor Area (GSF)</t>
  </si>
  <si>
    <t>MSBA Reimbursement Rate</t>
  </si>
  <si>
    <t>(0-2) Energy Efficiency - "Green Schools"</t>
  </si>
  <si>
    <t>Total Project Budget (excluding Contingencies)</t>
  </si>
  <si>
    <t>Scope Items Excluded or Otherwise Ineligible</t>
  </si>
  <si>
    <t>Third Party Funding (Ineligible)</t>
  </si>
  <si>
    <r>
      <t>Estimated Basis of Maximum Total Facilities Grant</t>
    </r>
    <r>
      <rPr>
        <vertAlign val="superscript"/>
        <sz val="12"/>
        <rFont val="Arial"/>
        <family val="2"/>
      </rPr>
      <t>1</t>
    </r>
  </si>
  <si>
    <t>Cost Recovery for Prior Projects and Commissioning Cost of Ineligible Building Area</t>
  </si>
  <si>
    <r>
      <t>Reimbursement Rate</t>
    </r>
    <r>
      <rPr>
        <vertAlign val="superscript"/>
        <sz val="12"/>
        <rFont val="Arial"/>
        <family val="2"/>
      </rPr>
      <t>1</t>
    </r>
  </si>
  <si>
    <t>Prior Project Costs:</t>
  </si>
  <si>
    <t>Building GSF:</t>
  </si>
  <si>
    <r>
      <t>Est. Max. Total Facilities Grant (before recovery)</t>
    </r>
    <r>
      <rPr>
        <vertAlign val="superscript"/>
        <sz val="12"/>
        <rFont val="Arial"/>
        <family val="2"/>
      </rPr>
      <t>1</t>
    </r>
  </si>
  <si>
    <t>Cx Cost Recovery:</t>
  </si>
  <si>
    <t>Cx Fee per GSF:</t>
  </si>
  <si>
    <r>
      <t>Cost Recovery</t>
    </r>
    <r>
      <rPr>
        <vertAlign val="superscript"/>
        <sz val="12"/>
        <rFont val="Arial"/>
        <family val="2"/>
      </rPr>
      <t xml:space="preserve"> 2</t>
    </r>
  </si>
  <si>
    <t>Total Cost Recovery:</t>
  </si>
  <si>
    <t>If &gt;0 enter in Cell B129</t>
  </si>
  <si>
    <t>Ineligible GSF:</t>
  </si>
  <si>
    <r>
      <t>Estimated Maximum Total Facilities Grant</t>
    </r>
    <r>
      <rPr>
        <vertAlign val="superscript"/>
        <sz val="12"/>
        <rFont val="Arial"/>
        <family val="2"/>
      </rPr>
      <t>1</t>
    </r>
  </si>
  <si>
    <t>Project ID Number:</t>
  </si>
  <si>
    <t>GSF of Facility</t>
  </si>
  <si>
    <t>Fee per GSF</t>
  </si>
  <si>
    <r>
      <t>Construction Contingency</t>
    </r>
    <r>
      <rPr>
        <vertAlign val="superscript"/>
        <sz val="12"/>
        <rFont val="Arial"/>
        <family val="2"/>
      </rPr>
      <t>3</t>
    </r>
  </si>
  <si>
    <t>Prior Project Total Grant:</t>
  </si>
  <si>
    <r>
      <t>Ineligible Construction Contingency</t>
    </r>
    <r>
      <rPr>
        <vertAlign val="superscript"/>
        <sz val="12"/>
        <rFont val="Arial"/>
        <family val="2"/>
      </rPr>
      <t>3</t>
    </r>
  </si>
  <si>
    <t>Propose School Opens</t>
  </si>
  <si>
    <r>
      <t>"Potentially Eligible" Construction Contingency</t>
    </r>
    <r>
      <rPr>
        <vertAlign val="superscript"/>
        <sz val="12"/>
        <rFont val="Arial"/>
        <family val="2"/>
      </rPr>
      <t>3</t>
    </r>
  </si>
  <si>
    <t>Substantial Completion</t>
  </si>
  <si>
    <r>
      <t>Owner's Contingency</t>
    </r>
    <r>
      <rPr>
        <vertAlign val="superscript"/>
        <sz val="12"/>
        <rFont val="Arial"/>
        <family val="2"/>
      </rPr>
      <t>3</t>
    </r>
  </si>
  <si>
    <t>Beneficial use (yrs):</t>
  </si>
  <si>
    <r>
      <t>Ineligible Owner's Contingency</t>
    </r>
    <r>
      <rPr>
        <vertAlign val="superscript"/>
        <sz val="12"/>
        <rFont val="Arial"/>
        <family val="2"/>
      </rPr>
      <t>3</t>
    </r>
  </si>
  <si>
    <t>Unused Years</t>
  </si>
  <si>
    <r>
      <t>"Potentially Eligible" Owner's Contingency</t>
    </r>
    <r>
      <rPr>
        <vertAlign val="superscript"/>
        <sz val="12"/>
        <rFont val="Arial"/>
        <family val="2"/>
      </rPr>
      <t>3</t>
    </r>
  </si>
  <si>
    <t>Unused Years as % of 20:</t>
  </si>
  <si>
    <r>
      <t>Total Potentially Eligible Contingency</t>
    </r>
    <r>
      <rPr>
        <vertAlign val="superscript"/>
        <sz val="12"/>
        <rFont val="Arial"/>
        <family val="2"/>
      </rPr>
      <t>3</t>
    </r>
  </si>
  <si>
    <t>Cost Recovery:</t>
  </si>
  <si>
    <t>Reimbursement Rate</t>
  </si>
  <si>
    <r>
      <t>Potential Additional Contingency Grant Funds</t>
    </r>
    <r>
      <rPr>
        <vertAlign val="superscript"/>
        <sz val="12"/>
        <rFont val="Arial"/>
        <family val="2"/>
      </rPr>
      <t>3</t>
    </r>
  </si>
  <si>
    <t>Maximum Total Facilities Grant</t>
  </si>
  <si>
    <t>Total Project Budget</t>
  </si>
  <si>
    <t>Proposed 
Budget</t>
  </si>
  <si>
    <t>Total 
Construction Cost at 
Schematic Design</t>
  </si>
  <si>
    <t>Construction Mark-ups Costs</t>
  </si>
  <si>
    <r>
      <t>Contingencies (Design and Pricing)</t>
    </r>
    <r>
      <rPr>
        <vertAlign val="superscript"/>
        <sz val="10"/>
        <rFont val="Arial"/>
        <family val="2"/>
      </rPr>
      <t>1</t>
    </r>
  </si>
  <si>
    <r>
      <t>Escalation to Mid-Point of Construction</t>
    </r>
    <r>
      <rPr>
        <vertAlign val="superscript"/>
        <sz val="10"/>
        <rFont val="Arial"/>
        <family val="2"/>
      </rPr>
      <t>1</t>
    </r>
  </si>
  <si>
    <t>Subtotal</t>
  </si>
  <si>
    <r>
      <t>GMP Fee</t>
    </r>
    <r>
      <rPr>
        <i/>
        <vertAlign val="superscript"/>
        <sz val="10"/>
        <rFont val="Arial"/>
        <family val="2"/>
      </rPr>
      <t>1</t>
    </r>
  </si>
  <si>
    <r>
      <t>GMP Insurance</t>
    </r>
    <r>
      <rPr>
        <i/>
        <vertAlign val="superscript"/>
        <sz val="10"/>
        <rFont val="Arial"/>
        <family val="2"/>
      </rPr>
      <t>1</t>
    </r>
  </si>
  <si>
    <r>
      <t>GMP Contingency</t>
    </r>
    <r>
      <rPr>
        <i/>
        <vertAlign val="superscript"/>
        <sz val="10"/>
        <rFont val="Arial"/>
        <family val="2"/>
      </rPr>
      <t>1</t>
    </r>
  </si>
  <si>
    <r>
      <t>Division 1 - General Requirements</t>
    </r>
    <r>
      <rPr>
        <i/>
        <vertAlign val="superscript"/>
        <sz val="10"/>
        <rFont val="Arial"/>
        <family val="2"/>
      </rPr>
      <t>1</t>
    </r>
  </si>
  <si>
    <t>Division 2 - Existing Conditions</t>
  </si>
  <si>
    <t>Division 3 - Concrete</t>
  </si>
  <si>
    <t>Division 4 - Masonry</t>
  </si>
  <si>
    <t>Division 5 - Metals</t>
  </si>
  <si>
    <t>Division 6 - Woods, Plastics and Composites</t>
  </si>
  <si>
    <t>Division 7 - Thermal and Moisture Protection</t>
  </si>
  <si>
    <t>Division 8 - Openings</t>
  </si>
  <si>
    <t>Division 9 - Finishes</t>
  </si>
  <si>
    <t>Division 10 - Specialties</t>
  </si>
  <si>
    <t>Division 11 - Equipment</t>
  </si>
  <si>
    <t>Division 12 - Furnishings</t>
  </si>
  <si>
    <t>Division 13 - Special Construction</t>
  </si>
  <si>
    <t>Division 14 - Conveying Systems</t>
  </si>
  <si>
    <t>Division 21 - Fire Suppression</t>
  </si>
  <si>
    <t>Division 22 - Plumbing</t>
  </si>
  <si>
    <t>Division 23 -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</si>
  <si>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</si>
  <si>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</si>
  <si>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</si>
  <si>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</si>
  <si>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</si>
  <si>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</si>
  <si>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</si>
  <si>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r>
      <t>CSI Construction Budget {w/ mark-ups}</t>
    </r>
    <r>
      <rPr>
        <b/>
        <vertAlign val="superscript"/>
        <sz val="12"/>
        <rFont val="Arial"/>
        <family val="2"/>
      </rPr>
      <t>2</t>
    </r>
  </si>
  <si>
    <r>
      <t>Uniformat Construction Budget</t>
    </r>
    <r>
      <rPr>
        <b/>
        <vertAlign val="superscript"/>
        <sz val="12"/>
        <rFont val="Arial"/>
        <family val="2"/>
      </rPr>
      <t>2</t>
    </r>
  </si>
  <si>
    <r>
      <rPr>
        <i/>
        <vertAlign val="superscript"/>
        <sz val="10"/>
        <rFont val="Arial"/>
        <family val="2"/>
      </rPr>
      <t>1</t>
    </r>
    <r>
      <rPr>
        <i/>
        <sz val="10"/>
        <rFont val="Arial"/>
        <family val="2"/>
      </rPr>
      <t xml:space="preserve"> Markup based on Construction Cost Estimates at the conclusion of Schematic Design</t>
    </r>
  </si>
  <si>
    <r>
      <rPr>
        <i/>
        <vertAlign val="superscript"/>
        <sz val="10"/>
        <rFont val="Arial"/>
        <family val="2"/>
      </rPr>
      <t>2</t>
    </r>
    <r>
      <rPr>
        <i/>
        <sz val="10"/>
        <rFont val="Arial"/>
        <family val="2"/>
      </rPr>
      <t xml:space="preserve"> Provide Reconciled CSI Construction Cost Estimates that align with the Uniformat Estimates</t>
    </r>
  </si>
  <si>
    <t>Proposed Schedule of Alternates</t>
  </si>
  <si>
    <t>Insert City/Town
School Name</t>
  </si>
  <si>
    <t>insert 1 week before Board Date</t>
  </si>
  <si>
    <t>Description of Item</t>
  </si>
  <si>
    <t>Ineligible Work &amp; Alternates to be included in District's Total Project Budget</t>
  </si>
  <si>
    <t>Alternates Excluded From the Total Project Budget that are to be funded through Bid Savings</t>
  </si>
  <si>
    <t>District Rationale</t>
  </si>
  <si>
    <t>Eligibility for Reimbursement</t>
  </si>
  <si>
    <t>To Be Completed by MSBA</t>
  </si>
  <si>
    <t>By signing this Total Project Budget, I hereby certify that I have read and understand the form and further certify, to the best of my knowledge and belief, that the information supplied by the District in the table above is true, accurate, and complete</t>
  </si>
  <si>
    <t>__________________________________</t>
  </si>
  <si>
    <t>By:</t>
  </si>
  <si>
    <t>Title: Chair of the School Building Committee</t>
  </si>
  <si>
    <t>Title: Chief Executive Officer</t>
  </si>
  <si>
    <t>Title: Superintendent of Schools</t>
  </si>
  <si>
    <t>Title: Chair of the School Committee</t>
  </si>
  <si>
    <t>Date: ____________________________</t>
  </si>
  <si>
    <t>Commissioning Fees by Building Area</t>
  </si>
  <si>
    <t>Commissioning Fee Schedule</t>
  </si>
  <si>
    <t>If G116 &gt; 0
enter value into Cell F115</t>
  </si>
  <si>
    <t>Schematic Design Submittal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</si>
</sst>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quot;#,##0"/>
    <numFmt numFmtId="165" formatCode="&quot;$&quot;#,##0.00"/>
    <numFmt numFmtId="166" formatCode="0.0000%"/>
    <numFmt numFmtId="167" formatCode="\{&quot;$&quot;#,##0\}"/>
    <numFmt numFmtId="168" formatCode="&quot;OPM Value @ &quot;0.00%"/>
    <numFmt numFmtId="169" formatCode="&quot;$&quot;#,##0&quot;/student&quot;"/>
    <numFmt numFmtId="170" formatCode="&quot;Designer Val. @ &quot;0.00%"/>
    <numFmt numFmtId="171" formatCode="&quot;+ &quot;&quot;$&quot;#,##0"/>
    <numFmt numFmtId="172" formatCode="&quot;(&quot;0.0000%&quot;)&quot;"/>
    <numFmt numFmtId="173" formatCode="&quot;- &quot;&quot;$&quot;#,##0"/>
    <numFmt numFmtId="174" formatCode="&quot;Site Costs Beyond (&quot;0%&quot;) of Building Costs&quot;"/>
    <numFmt numFmtId="175" formatCode="&quot;Basic Services       &quot;&quot;$&quot;#,##0"/>
    <numFmt numFmtId="176" formatCode="&quot;)&quot;0.0000%&quot;)&quot;"/>
    <numFmt numFmtId="177" formatCode="#,##0&quot; gsf&quot;"/>
    <numFmt numFmtId="178" formatCode="&quot;Owner's Contingency Cap: &quot;0.00%"/>
    <numFmt numFmtId="179" formatCode="&quot;Construction Contingency Cap: &quot;0.00%"/>
  </numFmts>
  <fonts count="27" x14ac:knownFonts="1">
    <font>
      <sz val="10"/>
      <name val="Arial"/>
    </font>
    <font>
      <sz val="10"/>
      <name val="Arial"/>
      <family val="2"/>
    </font>
    <font>
      <b/>
      <sz val="10"/>
      <name val="Arial"/>
      <family val="2"/>
    </font>
    <font>
      <i/>
      <sz val="10"/>
      <name val="Arial"/>
      <family val="2"/>
    </font>
    <font>
      <sz val="8"/>
      <name val="Arial"/>
      <family val="2"/>
    </font>
    <font>
      <b/>
      <sz val="14"/>
      <name val="Arial"/>
      <family val="2"/>
    </font>
    <font>
      <b/>
      <sz val="12"/>
      <name val="Arial"/>
      <family val="2"/>
    </font>
    <font>
      <sz val="12"/>
      <name val="Tahoma"/>
      <family val="2"/>
    </font>
    <font>
      <sz val="12"/>
      <name val="Arial"/>
      <family val="2"/>
    </font>
    <font>
      <b/>
      <i/>
      <sz val="12"/>
      <name val="Arial"/>
      <family val="2"/>
    </font>
    <font>
      <b/>
      <i/>
      <sz val="12"/>
      <name val="Tahoma"/>
      <family val="2"/>
    </font>
    <font>
      <sz val="10"/>
      <color indexed="22"/>
      <name val="Arial"/>
      <family val="2"/>
    </font>
    <font>
      <b/>
      <sz val="11"/>
      <name val="Arial"/>
      <family val="2"/>
    </font>
    <font>
      <sz val="10"/>
      <color indexed="10"/>
      <name val="Arial"/>
      <family val="2"/>
    </font>
    <font>
      <b/>
      <vertAlign val="superscript"/>
      <sz val="10"/>
      <name val="Arial"/>
      <family val="2"/>
    </font>
    <font>
      <vertAlign val="superscript"/>
      <sz val="12"/>
      <name val="Arial"/>
      <family val="2"/>
    </font>
    <font>
      <sz val="10"/>
      <color rgb="FFFF0000"/>
      <name val="Arial"/>
      <family val="2"/>
    </font>
    <font>
      <sz val="9"/>
      <color indexed="81"/>
      <name val="Tahoma"/>
      <family val="2"/>
    </font>
    <font>
      <b/>
      <sz val="12"/>
      <color theme="1"/>
      <name val="Arial"/>
      <family val="2"/>
    </font>
    <font>
      <b/>
      <sz val="12"/>
      <color rgb="FFFF0000"/>
      <name val="Arial"/>
      <family val="2"/>
    </font>
    <font>
      <b/>
      <sz val="10"/>
      <color theme="1"/>
      <name val="Arial"/>
      <family val="2"/>
    </font>
    <font>
      <vertAlign val="superscript"/>
      <sz val="10"/>
      <name val="Arial"/>
      <family val="2"/>
    </font>
    <font>
      <i/>
      <vertAlign val="superscript"/>
      <sz val="10"/>
      <name val="Arial"/>
      <family val="2"/>
    </font>
    <font>
      <b/>
      <vertAlign val="superscript"/>
      <sz val="12"/>
      <name val="Arial"/>
      <family val="2"/>
    </font>
    <font>
      <u/>
      <sz val="10"/>
      <name val="Arial"/>
      <family val="2"/>
    </font>
    <font>
      <b/>
      <sz val="11"/>
      <color rgb="FFFF0000"/>
      <name val="Arial"/>
      <family val="2"/>
    </font>
    <font>
      <u/>
      <sz val="10"/>
      <color theme="10"/>
      <name val="Arial"/>
      <family val="2"/>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s>
  <borders count="7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55"/>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hair">
        <color auto="1"/>
      </left>
      <right/>
      <top style="hair">
        <color auto="1"/>
      </top>
      <bottom/>
      <diagonal/>
    </border>
    <border>
      <left style="hair">
        <color auto="1"/>
      </left>
      <right/>
      <top/>
      <bottom/>
      <diagonal/>
    </border>
    <border>
      <left/>
      <right style="hair">
        <color auto="1"/>
      </right>
      <top/>
      <bottom/>
      <diagonal/>
    </border>
    <border>
      <left/>
      <right style="hair">
        <color auto="1"/>
      </right>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auto="1"/>
      </right>
      <top/>
      <bottom style="hair">
        <color auto="1"/>
      </bottom>
      <diagonal/>
    </border>
    <border>
      <left/>
      <right/>
      <top/>
      <bottom style="double">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hair">
        <color auto="1"/>
      </right>
      <top style="hair">
        <color auto="1"/>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auto="1"/>
      </left>
      <right/>
      <top/>
      <bottom style="hair">
        <color indexed="64"/>
      </bottom>
      <diagonal/>
    </border>
    <border>
      <left style="hair">
        <color indexed="64"/>
      </left>
      <right/>
      <top style="double">
        <color indexed="64"/>
      </top>
      <bottom/>
      <diagonal/>
    </border>
    <border>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top style="hair">
        <color indexed="64"/>
      </top>
      <bottom/>
      <diagonal/>
    </border>
    <border>
      <left style="hair">
        <color auto="1"/>
      </left>
      <right/>
      <top style="hair">
        <color indexed="64"/>
      </top>
      <bottom style="hair">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double">
        <color indexed="64"/>
      </top>
      <bottom/>
      <diagonal/>
    </border>
    <border>
      <left/>
      <right/>
      <top style="thin">
        <color indexed="64"/>
      </top>
      <bottom/>
      <diagonal/>
    </border>
    <border>
      <left/>
      <right style="thin">
        <color indexed="64"/>
      </right>
      <top style="hair">
        <color indexed="64"/>
      </top>
      <bottom/>
      <diagonal/>
    </border>
    <border>
      <left style="hair">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26" fillId="0" borderId="0" applyNumberFormat="0" applyFill="0" applyBorder="0" applyAlignment="0" applyProtection="0"/>
  </cellStyleXfs>
  <cellXfs count="483">
    <xf numFmtId="0" fontId="0" fillId="0" borderId="0" xfId="0"/>
    <xf numFmtId="0" fontId="0" fillId="0" borderId="0" xfId="0" applyBorder="1"/>
    <xf numFmtId="0" fontId="0" fillId="0" borderId="0" xfId="0" applyBorder="1" applyAlignment="1">
      <alignment vertical="center"/>
    </xf>
    <xf numFmtId="0" fontId="0" fillId="0" borderId="0" xfId="0" applyBorder="1" applyAlignment="1"/>
    <xf numFmtId="164" fontId="0" fillId="0" borderId="0" xfId="0" applyNumberFormat="1" applyBorder="1" applyAlignment="1">
      <alignment vertical="center"/>
    </xf>
    <xf numFmtId="164" fontId="0" fillId="0" borderId="0" xfId="0" applyNumberFormat="1" applyBorder="1" applyAlignment="1"/>
    <xf numFmtId="3" fontId="0" fillId="0" borderId="0" xfId="0" applyNumberFormat="1" applyBorder="1" applyAlignment="1"/>
    <xf numFmtId="1" fontId="0" fillId="0" borderId="0" xfId="0" applyNumberFormat="1" applyBorder="1" applyAlignment="1">
      <alignment horizontal="right"/>
    </xf>
    <xf numFmtId="0" fontId="0" fillId="0" borderId="0" xfId="0" applyBorder="1" applyAlignment="1">
      <alignment horizontal="right"/>
    </xf>
    <xf numFmtId="0" fontId="0" fillId="0" borderId="0" xfId="0"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0" borderId="0" xfId="0"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164" fontId="10" fillId="0" borderId="0" xfId="0" applyNumberFormat="1" applyFont="1" applyBorder="1" applyAlignment="1">
      <alignment vertical="center"/>
    </xf>
    <xf numFmtId="0" fontId="2" fillId="0" borderId="8" xfId="0" applyFont="1" applyBorder="1" applyAlignment="1">
      <alignment wrapText="1"/>
    </xf>
    <xf numFmtId="0" fontId="3" fillId="0" borderId="8" xfId="0" applyFont="1" applyBorder="1" applyAlignment="1">
      <alignment horizontal="left"/>
    </xf>
    <xf numFmtId="0" fontId="2" fillId="2" borderId="8" xfId="0" applyFont="1" applyFill="1" applyBorder="1" applyAlignment="1">
      <alignment wrapText="1"/>
    </xf>
    <xf numFmtId="0" fontId="0" fillId="2" borderId="8" xfId="0" applyFill="1" applyBorder="1" applyAlignment="1">
      <alignment horizontal="left"/>
    </xf>
    <xf numFmtId="0" fontId="0" fillId="0" borderId="8" xfId="0" applyBorder="1" applyAlignment="1">
      <alignment horizontal="left"/>
    </xf>
    <xf numFmtId="0" fontId="6" fillId="0" borderId="8" xfId="0" applyFont="1" applyBorder="1" applyAlignment="1">
      <alignment horizontal="left"/>
    </xf>
    <xf numFmtId="0" fontId="6" fillId="0" borderId="8" xfId="0" applyFont="1" applyBorder="1" applyAlignment="1">
      <alignment horizontal="left" wrapText="1"/>
    </xf>
    <xf numFmtId="164" fontId="2" fillId="2" borderId="2" xfId="0" applyNumberFormat="1" applyFont="1" applyFill="1" applyBorder="1" applyAlignment="1">
      <alignment horizontal="right"/>
    </xf>
    <xf numFmtId="0" fontId="0" fillId="2" borderId="2" xfId="0" applyFill="1" applyBorder="1" applyAlignment="1">
      <alignment horizontal="right"/>
    </xf>
    <xf numFmtId="0" fontId="5" fillId="0" borderId="0" xfId="0" applyFont="1" applyBorder="1" applyAlignment="1">
      <alignment horizontal="right" vertical="center"/>
    </xf>
    <xf numFmtId="164" fontId="2" fillId="0" borderId="0" xfId="0" applyNumberFormat="1" applyFont="1"/>
    <xf numFmtId="164" fontId="11" fillId="2" borderId="2" xfId="0" applyNumberFormat="1" applyFont="1" applyFill="1" applyBorder="1" applyAlignment="1">
      <alignment horizontal="right"/>
    </xf>
    <xf numFmtId="0" fontId="0" fillId="0" borderId="0" xfId="0" applyFill="1" applyAlignment="1">
      <alignment horizontal="left"/>
    </xf>
    <xf numFmtId="14" fontId="6" fillId="0" borderId="0" xfId="0" applyNumberFormat="1" applyFont="1" applyBorder="1" applyAlignment="1">
      <alignment horizontal="right" vertical="center"/>
    </xf>
    <xf numFmtId="0" fontId="6" fillId="0" borderId="0" xfId="0" applyFont="1" applyBorder="1" applyAlignment="1">
      <alignment vertical="center" wrapText="1"/>
    </xf>
    <xf numFmtId="164" fontId="2" fillId="0" borderId="24" xfId="0" applyNumberFormat="1" applyFont="1" applyBorder="1" applyAlignment="1">
      <alignment horizontal="center" wrapText="1"/>
    </xf>
    <xf numFmtId="164" fontId="13" fillId="2" borderId="5" xfId="0" applyNumberFormat="1" applyFont="1" applyFill="1" applyBorder="1" applyAlignment="1">
      <alignment horizontal="right" wrapText="1"/>
    </xf>
    <xf numFmtId="164" fontId="9" fillId="0" borderId="0" xfId="0" applyNumberFormat="1" applyFont="1" applyBorder="1" applyAlignment="1">
      <alignment horizontal="left" vertical="center"/>
    </xf>
    <xf numFmtId="0" fontId="2" fillId="0" borderId="25" xfId="0" applyFont="1" applyBorder="1" applyAlignment="1">
      <alignment horizontal="center" wrapText="1"/>
    </xf>
    <xf numFmtId="164" fontId="2" fillId="2" borderId="6" xfId="0" applyNumberFormat="1" applyFont="1" applyFill="1" applyBorder="1" applyAlignment="1"/>
    <xf numFmtId="164" fontId="9" fillId="0" borderId="0" xfId="0" applyNumberFormat="1" applyFont="1" applyFill="1" applyBorder="1" applyAlignment="1">
      <alignment horizontal="right" vertical="center"/>
    </xf>
    <xf numFmtId="0" fontId="6" fillId="0" borderId="0" xfId="0" applyFont="1" applyBorder="1" applyAlignment="1">
      <alignment horizontal="right" vertical="center"/>
    </xf>
    <xf numFmtId="164" fontId="6" fillId="0" borderId="0" xfId="0" applyNumberFormat="1" applyFont="1" applyFill="1" applyBorder="1" applyAlignment="1">
      <alignment horizontal="right" vertical="center"/>
    </xf>
    <xf numFmtId="164" fontId="8" fillId="0" borderId="0" xfId="0" applyNumberFormat="1" applyFont="1" applyBorder="1" applyAlignment="1">
      <alignment vertical="center"/>
    </xf>
    <xf numFmtId="164" fontId="8" fillId="0" borderId="0" xfId="0" applyNumberFormat="1" applyFont="1" applyFill="1" applyBorder="1" applyAlignment="1">
      <alignment horizontal="right" vertical="center"/>
    </xf>
    <xf numFmtId="10" fontId="8" fillId="0" borderId="0" xfId="0" applyNumberFormat="1" applyFont="1" applyBorder="1" applyAlignment="1">
      <alignment vertical="center"/>
    </xf>
    <xf numFmtId="164"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Continuous" vertical="center"/>
    </xf>
    <xf numFmtId="0" fontId="12" fillId="0" borderId="21" xfId="0" applyFont="1" applyBorder="1" applyAlignment="1">
      <alignment wrapText="1"/>
    </xf>
    <xf numFmtId="164" fontId="12" fillId="0" borderId="3"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14" xfId="0" applyNumberFormat="1" applyFont="1" applyBorder="1" applyAlignment="1">
      <alignment horizontal="center" wrapText="1"/>
    </xf>
    <xf numFmtId="164" fontId="12" fillId="0" borderId="34" xfId="0" applyNumberFormat="1" applyFont="1" applyBorder="1" applyAlignment="1">
      <alignment horizontal="center" wrapText="1"/>
    </xf>
    <xf numFmtId="0" fontId="0" fillId="0" borderId="0" xfId="0" applyAlignment="1">
      <alignment horizontal="left" indent="1"/>
    </xf>
    <xf numFmtId="0" fontId="6" fillId="0" borderId="16" xfId="0" applyFont="1" applyBorder="1" applyAlignment="1">
      <alignment horizontal="right" vertical="center"/>
    </xf>
    <xf numFmtId="0" fontId="0" fillId="0" borderId="0" xfId="0" applyAlignment="1"/>
    <xf numFmtId="164" fontId="8" fillId="0" borderId="26" xfId="0" applyNumberFormat="1" applyFont="1" applyFill="1" applyBorder="1" applyAlignment="1">
      <alignment horizontal="center" vertical="center"/>
    </xf>
    <xf numFmtId="164" fontId="6" fillId="0" borderId="16" xfId="0" applyNumberFormat="1" applyFont="1" applyFill="1" applyBorder="1" applyAlignment="1">
      <alignment horizontal="right" vertical="center"/>
    </xf>
    <xf numFmtId="0" fontId="1" fillId="0" borderId="22" xfId="0" applyFont="1" applyBorder="1" applyAlignment="1">
      <alignment horizontal="left"/>
    </xf>
    <xf numFmtId="0" fontId="1" fillId="0" borderId="8" xfId="0" applyFont="1" applyBorder="1" applyAlignment="1">
      <alignment wrapText="1"/>
    </xf>
    <xf numFmtId="0" fontId="1" fillId="0" borderId="8" xfId="0" applyFont="1" applyBorder="1" applyAlignment="1">
      <alignment horizontal="left"/>
    </xf>
    <xf numFmtId="0" fontId="1" fillId="0" borderId="8" xfId="0" applyFont="1" applyFill="1" applyBorder="1" applyAlignment="1">
      <alignment horizontal="left"/>
    </xf>
    <xf numFmtId="164" fontId="6" fillId="0" borderId="31" xfId="0" applyNumberFormat="1" applyFont="1" applyFill="1" applyBorder="1" applyAlignment="1">
      <alignment horizontal="right"/>
    </xf>
    <xf numFmtId="0" fontId="12" fillId="0" borderId="0" xfId="0" applyFont="1" applyAlignment="1">
      <alignment horizontal="right" vertical="center"/>
    </xf>
    <xf numFmtId="164" fontId="1" fillId="4" borderId="2" xfId="0" applyNumberFormat="1" applyFont="1" applyFill="1" applyBorder="1" applyAlignment="1">
      <alignment horizontal="right" wrapText="1"/>
    </xf>
    <xf numFmtId="164" fontId="1" fillId="4" borderId="2" xfId="0" applyNumberFormat="1" applyFont="1" applyFill="1" applyBorder="1" applyAlignment="1">
      <alignment wrapText="1"/>
    </xf>
    <xf numFmtId="0" fontId="1" fillId="4" borderId="8" xfId="0" applyFont="1" applyFill="1" applyBorder="1" applyAlignment="1">
      <alignment wrapText="1"/>
    </xf>
    <xf numFmtId="164" fontId="2" fillId="4" borderId="2" xfId="0" applyNumberFormat="1" applyFont="1" applyFill="1" applyBorder="1" applyAlignment="1">
      <alignment horizontal="right"/>
    </xf>
    <xf numFmtId="164" fontId="2" fillId="4" borderId="2" xfId="0" applyNumberFormat="1" applyFont="1" applyFill="1" applyBorder="1" applyAlignment="1"/>
    <xf numFmtId="164" fontId="1" fillId="4" borderId="2" xfId="0" applyNumberFormat="1" applyFont="1" applyFill="1" applyBorder="1" applyAlignment="1">
      <alignment horizontal="right"/>
    </xf>
    <xf numFmtId="164" fontId="0" fillId="4" borderId="2" xfId="0" applyNumberFormat="1" applyFill="1" applyBorder="1" applyAlignment="1"/>
    <xf numFmtId="0" fontId="1" fillId="2" borderId="8" xfId="0" applyFont="1" applyFill="1" applyBorder="1" applyAlignment="1">
      <alignment horizontal="left"/>
    </xf>
    <xf numFmtId="0" fontId="2" fillId="0" borderId="0" xfId="0" applyFont="1" applyAlignment="1"/>
    <xf numFmtId="164" fontId="0" fillId="0" borderId="0" xfId="0" applyNumberFormat="1" applyFill="1" applyAlignment="1"/>
    <xf numFmtId="164" fontId="0" fillId="0" borderId="0" xfId="0" applyNumberFormat="1" applyAlignment="1"/>
    <xf numFmtId="0" fontId="0" fillId="0" borderId="0" xfId="0" applyFill="1" applyAlignment="1"/>
    <xf numFmtId="164" fontId="1" fillId="0" borderId="1" xfId="0" applyNumberFormat="1" applyFont="1" applyBorder="1" applyAlignment="1">
      <alignment horizontal="left"/>
    </xf>
    <xf numFmtId="0" fontId="8" fillId="0" borderId="15" xfId="0" applyFont="1" applyFill="1" applyBorder="1" applyAlignment="1">
      <alignment horizontal="right"/>
    </xf>
    <xf numFmtId="0" fontId="8" fillId="0" borderId="13" xfId="0" applyFont="1" applyFill="1" applyBorder="1" applyAlignment="1">
      <alignment horizontal="right"/>
    </xf>
    <xf numFmtId="0" fontId="8" fillId="0" borderId="13" xfId="0" applyFont="1" applyBorder="1" applyAlignment="1">
      <alignment horizontal="right"/>
    </xf>
    <xf numFmtId="0" fontId="8" fillId="0" borderId="29" xfId="0" applyFont="1" applyBorder="1" applyAlignment="1">
      <alignment horizontal="right"/>
    </xf>
    <xf numFmtId="0" fontId="6" fillId="0" borderId="15"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wrapText="1"/>
    </xf>
    <xf numFmtId="0" fontId="1" fillId="0" borderId="8" xfId="0" applyFont="1" applyFill="1" applyBorder="1" applyAlignment="1">
      <alignment wrapText="1"/>
    </xf>
    <xf numFmtId="164" fontId="0" fillId="0" borderId="0" xfId="0" applyNumberFormat="1" applyBorder="1"/>
    <xf numFmtId="164" fontId="0" fillId="0" borderId="0" xfId="0" applyNumberFormat="1" applyFill="1" applyBorder="1" applyAlignment="1"/>
    <xf numFmtId="164" fontId="0" fillId="0" borderId="12" xfId="0" applyNumberFormat="1" applyFill="1" applyBorder="1" applyAlignment="1"/>
    <xf numFmtId="164" fontId="1" fillId="0" borderId="9" xfId="0" applyNumberFormat="1" applyFont="1" applyBorder="1" applyAlignment="1">
      <alignment horizontal="left"/>
    </xf>
    <xf numFmtId="164" fontId="2" fillId="2" borderId="33" xfId="0" applyNumberFormat="1" applyFont="1" applyFill="1" applyBorder="1" applyAlignment="1">
      <alignment horizontal="right"/>
    </xf>
    <xf numFmtId="164" fontId="1" fillId="0" borderId="0" xfId="0" applyNumberFormat="1" applyFont="1" applyFill="1" applyBorder="1" applyAlignment="1"/>
    <xf numFmtId="164" fontId="0" fillId="0" borderId="0" xfId="4" applyNumberFormat="1" applyFont="1" applyFill="1" applyBorder="1" applyAlignment="1">
      <alignment horizontal="right"/>
    </xf>
    <xf numFmtId="164" fontId="0" fillId="0" borderId="12" xfId="4" applyNumberFormat="1" applyFont="1" applyFill="1" applyBorder="1" applyAlignment="1">
      <alignment horizontal="right"/>
    </xf>
    <xf numFmtId="10" fontId="8" fillId="0" borderId="0" xfId="4" applyNumberFormat="1" applyFont="1" applyFill="1" applyBorder="1" applyAlignment="1">
      <alignment horizontal="right" vertical="center"/>
    </xf>
    <xf numFmtId="164" fontId="1" fillId="5" borderId="2" xfId="0" applyNumberFormat="1" applyFont="1" applyFill="1" applyBorder="1" applyAlignment="1">
      <alignment horizontal="right" wrapText="1"/>
    </xf>
    <xf numFmtId="164" fontId="2" fillId="0" borderId="2" xfId="0" applyNumberFormat="1" applyFont="1" applyFill="1" applyBorder="1" applyAlignment="1">
      <alignment horizontal="right"/>
    </xf>
    <xf numFmtId="164" fontId="2" fillId="0" borderId="5" xfId="0" applyNumberFormat="1" applyFont="1" applyFill="1" applyBorder="1" applyAlignment="1"/>
    <xf numFmtId="164" fontId="2" fillId="0" borderId="2" xfId="0" applyNumberFormat="1" applyFont="1" applyFill="1" applyBorder="1" applyAlignment="1"/>
    <xf numFmtId="0" fontId="0" fillId="0" borderId="0" xfId="0" applyFill="1" applyAlignment="1">
      <alignment vertical="center"/>
    </xf>
    <xf numFmtId="0" fontId="0" fillId="0" borderId="0" xfId="0" applyFill="1"/>
    <xf numFmtId="0" fontId="2" fillId="0" borderId="0" xfId="0" applyFont="1" applyFill="1" applyAlignment="1"/>
    <xf numFmtId="0" fontId="1" fillId="0" borderId="0" xfId="0" applyFont="1" applyFill="1" applyAlignment="1"/>
    <xf numFmtId="0" fontId="0" fillId="0" borderId="12" xfId="0" applyFill="1" applyBorder="1" applyAlignment="1"/>
    <xf numFmtId="166" fontId="0" fillId="0" borderId="0" xfId="0" applyNumberFormat="1" applyFill="1" applyAlignment="1"/>
    <xf numFmtId="164" fontId="1" fillId="0" borderId="12" xfId="0" applyNumberFormat="1" applyFont="1" applyFill="1" applyBorder="1" applyAlignment="1"/>
    <xf numFmtId="0" fontId="0" fillId="0" borderId="0" xfId="0" applyNumberFormat="1" applyFill="1" applyAlignment="1"/>
    <xf numFmtId="10" fontId="0" fillId="0" borderId="0" xfId="0" applyNumberFormat="1" applyFill="1" applyBorder="1" applyAlignment="1">
      <alignment horizontal="right"/>
    </xf>
    <xf numFmtId="0" fontId="0" fillId="0" borderId="34" xfId="0" applyFill="1" applyBorder="1" applyAlignment="1"/>
    <xf numFmtId="3" fontId="0" fillId="0" borderId="0" xfId="0" applyNumberFormat="1" applyFill="1" applyBorder="1" applyAlignment="1">
      <alignment horizontal="right"/>
    </xf>
    <xf numFmtId="164" fontId="0" fillId="0" borderId="0" xfId="0" applyNumberFormat="1" applyFill="1" applyBorder="1" applyAlignment="1">
      <alignment horizontal="right"/>
    </xf>
    <xf numFmtId="164" fontId="0" fillId="0" borderId="37" xfId="0" applyNumberFormat="1" applyFill="1" applyBorder="1" applyAlignment="1">
      <alignment horizontal="right"/>
    </xf>
    <xf numFmtId="2" fontId="1" fillId="0" borderId="36" xfId="0" applyNumberFormat="1" applyFont="1" applyFill="1" applyBorder="1" applyAlignment="1">
      <alignment horizontal="right" vertical="center"/>
    </xf>
    <xf numFmtId="2" fontId="2" fillId="0" borderId="0" xfId="0" applyNumberFormat="1" applyFont="1" applyFill="1" applyBorder="1" applyAlignment="1">
      <alignment horizontal="right" vertical="center" wrapText="1"/>
    </xf>
    <xf numFmtId="0" fontId="2" fillId="0" borderId="0" xfId="0" applyFont="1" applyFill="1" applyAlignment="1">
      <alignment horizontal="left" vertical="center"/>
    </xf>
    <xf numFmtId="164" fontId="0" fillId="0" borderId="0" xfId="0" applyNumberFormat="1" applyFill="1"/>
    <xf numFmtId="10" fontId="0" fillId="0" borderId="0" xfId="0" applyNumberFormat="1" applyFill="1"/>
    <xf numFmtId="2" fontId="1" fillId="0" borderId="0" xfId="0" applyNumberFormat="1" applyFont="1" applyFill="1" applyBorder="1" applyAlignment="1">
      <alignment horizontal="right" vertical="center" wrapText="1"/>
    </xf>
    <xf numFmtId="2" fontId="1" fillId="0" borderId="36" xfId="0" applyNumberFormat="1" applyFont="1" applyFill="1" applyBorder="1" applyAlignment="1">
      <alignment horizontal="right" vertical="center" wrapText="1"/>
    </xf>
    <xf numFmtId="164" fontId="1" fillId="0" borderId="0" xfId="0" applyNumberFormat="1" applyFont="1" applyFill="1" applyBorder="1" applyAlignment="1">
      <alignment horizontal="right" vertical="center"/>
    </xf>
    <xf numFmtId="164" fontId="1" fillId="0" borderId="12" xfId="0" applyNumberFormat="1" applyFont="1" applyFill="1" applyBorder="1" applyAlignment="1">
      <alignment horizontal="right" vertical="center"/>
    </xf>
    <xf numFmtId="2" fontId="2" fillId="0" borderId="36"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10" fontId="1" fillId="0" borderId="0" xfId="4" applyNumberFormat="1" applyFont="1" applyFill="1" applyBorder="1" applyAlignment="1">
      <alignment horizontal="right" vertical="center"/>
    </xf>
    <xf numFmtId="0" fontId="2" fillId="0" borderId="0" xfId="0" applyFont="1" applyFill="1" applyBorder="1" applyAlignment="1">
      <alignment horizontal="left" vertical="center"/>
    </xf>
    <xf numFmtId="164" fontId="2" fillId="0" borderId="2" xfId="0" applyNumberFormat="1" applyFont="1" applyFill="1" applyBorder="1" applyAlignment="1">
      <alignment horizontal="right" wrapText="1"/>
    </xf>
    <xf numFmtId="164" fontId="2" fillId="0" borderId="2" xfId="0" applyNumberFormat="1" applyFont="1" applyFill="1" applyBorder="1" applyAlignment="1">
      <alignment wrapText="1"/>
    </xf>
    <xf numFmtId="164" fontId="1" fillId="5" borderId="2" xfId="0" applyNumberFormat="1" applyFont="1" applyFill="1" applyBorder="1" applyAlignment="1">
      <alignment horizontal="right"/>
    </xf>
    <xf numFmtId="164" fontId="0" fillId="5" borderId="2" xfId="0" applyNumberFormat="1" applyFill="1" applyBorder="1" applyAlignment="1"/>
    <xf numFmtId="164" fontId="1" fillId="0" borderId="2" xfId="0" applyNumberFormat="1" applyFont="1" applyFill="1" applyBorder="1" applyAlignment="1">
      <alignment horizontal="right"/>
    </xf>
    <xf numFmtId="164" fontId="2" fillId="0" borderId="20" xfId="0" applyNumberFormat="1" applyFont="1" applyFill="1" applyBorder="1" applyAlignment="1"/>
    <xf numFmtId="164" fontId="2" fillId="0" borderId="6" xfId="0" applyNumberFormat="1" applyFont="1" applyFill="1" applyBorder="1" applyAlignment="1">
      <alignment horizontal="right"/>
    </xf>
    <xf numFmtId="164" fontId="8" fillId="5" borderId="27" xfId="0" applyNumberFormat="1" applyFont="1" applyFill="1" applyBorder="1" applyAlignment="1">
      <alignment horizontal="right" vertical="center"/>
    </xf>
    <xf numFmtId="166" fontId="0" fillId="0" borderId="0" xfId="0" applyNumberFormat="1" applyFill="1" applyBorder="1" applyAlignment="1"/>
    <xf numFmtId="0" fontId="1" fillId="6" borderId="34" xfId="0" applyFont="1" applyFill="1" applyBorder="1" applyAlignment="1">
      <alignment horizontal="right"/>
    </xf>
    <xf numFmtId="3" fontId="1" fillId="5" borderId="0" xfId="0" applyNumberFormat="1" applyFont="1" applyFill="1" applyBorder="1" applyAlignment="1"/>
    <xf numFmtId="164" fontId="0" fillId="0" borderId="40" xfId="0" applyNumberFormat="1" applyFill="1" applyBorder="1" applyAlignment="1"/>
    <xf numFmtId="164" fontId="1" fillId="0" borderId="40" xfId="0" applyNumberFormat="1" applyFont="1" applyFill="1" applyBorder="1" applyAlignment="1"/>
    <xf numFmtId="165" fontId="0" fillId="0" borderId="40" xfId="0" applyNumberFormat="1" applyFill="1" applyBorder="1" applyAlignment="1"/>
    <xf numFmtId="0" fontId="18" fillId="0" borderId="0" xfId="0" applyFont="1" applyAlignment="1">
      <alignment vertical="center" wrapText="1"/>
    </xf>
    <xf numFmtId="0" fontId="2" fillId="0" borderId="10" xfId="0" applyFont="1" applyBorder="1" applyAlignment="1">
      <alignment horizontal="center" vertical="center" wrapText="1"/>
    </xf>
    <xf numFmtId="0" fontId="20" fillId="0" borderId="31" xfId="0" applyFont="1" applyBorder="1" applyAlignment="1">
      <alignment horizontal="center" vertical="center" wrapText="1"/>
    </xf>
    <xf numFmtId="164" fontId="2" fillId="0" borderId="6" xfId="0" applyNumberFormat="1" applyFont="1" applyBorder="1" applyAlignment="1">
      <alignment vertical="center"/>
    </xf>
    <xf numFmtId="0" fontId="2" fillId="2" borderId="8" xfId="0" applyFont="1" applyFill="1" applyBorder="1" applyAlignment="1">
      <alignment horizontal="left"/>
    </xf>
    <xf numFmtId="0" fontId="1" fillId="2" borderId="6" xfId="0" applyFont="1" applyFill="1" applyBorder="1"/>
    <xf numFmtId="164" fontId="1" fillId="0" borderId="8" xfId="0" applyNumberFormat="1"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right"/>
    </xf>
    <xf numFmtId="164" fontId="6" fillId="0" borderId="0" xfId="0" applyNumberFormat="1" applyFont="1"/>
    <xf numFmtId="0" fontId="2" fillId="0" borderId="19" xfId="0" applyFont="1" applyBorder="1" applyAlignment="1">
      <alignment horizontal="center" vertical="center" wrapText="1"/>
    </xf>
    <xf numFmtId="0" fontId="1" fillId="2" borderId="5" xfId="0" applyFont="1" applyFill="1" applyBorder="1" applyAlignment="1">
      <alignment horizontal="left"/>
    </xf>
    <xf numFmtId="164" fontId="11" fillId="2" borderId="5" xfId="0" applyNumberFormat="1" applyFont="1" applyFill="1" applyBorder="1" applyAlignment="1">
      <alignment vertical="center"/>
    </xf>
    <xf numFmtId="164" fontId="2" fillId="0" borderId="0" xfId="0" applyNumberFormat="1" applyFont="1" applyAlignment="1">
      <alignment horizontal="right"/>
    </xf>
    <xf numFmtId="0" fontId="6" fillId="0" borderId="22" xfId="0" applyFont="1" applyBorder="1" applyAlignment="1">
      <alignment horizontal="left" vertical="center"/>
    </xf>
    <xf numFmtId="164" fontId="11" fillId="2" borderId="28" xfId="0" applyNumberFormat="1" applyFont="1" applyFill="1" applyBorder="1" applyAlignment="1">
      <alignment vertical="center"/>
    </xf>
    <xf numFmtId="164" fontId="2" fillId="0" borderId="23" xfId="0" applyNumberFormat="1" applyFont="1" applyBorder="1" applyAlignment="1">
      <alignment horizontal="right" vertical="center"/>
    </xf>
    <xf numFmtId="167" fontId="2" fillId="0" borderId="5" xfId="0" applyNumberFormat="1" applyFont="1" applyBorder="1" applyAlignment="1">
      <alignment horizontal="right" vertical="center"/>
    </xf>
    <xf numFmtId="165" fontId="0" fillId="0" borderId="0" xfId="0" applyNumberFormat="1"/>
    <xf numFmtId="164" fontId="0" fillId="0" borderId="0" xfId="0" applyNumberFormat="1"/>
    <xf numFmtId="0" fontId="3" fillId="0" borderId="0" xfId="0" applyFont="1"/>
    <xf numFmtId="164" fontId="3" fillId="0" borderId="8" xfId="0" applyNumberFormat="1" applyFont="1" applyBorder="1" applyAlignment="1">
      <alignment horizontal="left" vertical="center"/>
    </xf>
    <xf numFmtId="0" fontId="6" fillId="0" borderId="8" xfId="0" applyFont="1" applyBorder="1" applyAlignment="1">
      <alignment horizontal="right" vertical="center"/>
    </xf>
    <xf numFmtId="14" fontId="1" fillId="5" borderId="0" xfId="0" applyNumberFormat="1" applyFont="1" applyFill="1" applyBorder="1" applyAlignment="1">
      <alignment horizontal="center" vertical="center"/>
    </xf>
    <xf numFmtId="14" fontId="1" fillId="5" borderId="12" xfId="0" applyNumberFormat="1" applyFont="1" applyFill="1" applyBorder="1" applyAlignment="1">
      <alignment horizontal="center" vertical="center"/>
    </xf>
    <xf numFmtId="164" fontId="0" fillId="0" borderId="34" xfId="0" applyNumberFormat="1" applyFill="1" applyBorder="1" applyAlignment="1"/>
    <xf numFmtId="3" fontId="0" fillId="0" borderId="34" xfId="0" applyNumberFormat="1" applyFill="1" applyBorder="1" applyAlignment="1"/>
    <xf numFmtId="164" fontId="0" fillId="0" borderId="37" xfId="4" applyNumberFormat="1" applyFont="1" applyFill="1" applyBorder="1" applyAlignment="1">
      <alignment horizontal="right"/>
    </xf>
    <xf numFmtId="164" fontId="0" fillId="0" borderId="34" xfId="4" applyNumberFormat="1" applyFont="1" applyFill="1" applyBorder="1" applyAlignment="1">
      <alignment horizontal="right"/>
    </xf>
    <xf numFmtId="164" fontId="0" fillId="6" borderId="37" xfId="4" applyNumberFormat="1" applyFont="1" applyFill="1" applyBorder="1" applyAlignment="1">
      <alignment horizontal="right"/>
    </xf>
    <xf numFmtId="0" fontId="3" fillId="0" borderId="0" xfId="0" applyFont="1" applyAlignment="1">
      <alignment horizontal="left"/>
    </xf>
    <xf numFmtId="164" fontId="2" fillId="2" borderId="8" xfId="0" applyNumberFormat="1" applyFont="1" applyFill="1" applyBorder="1" applyAlignment="1">
      <alignment horizontal="right"/>
    </xf>
    <xf numFmtId="164" fontId="6" fillId="0" borderId="19" xfId="0" applyNumberFormat="1" applyFont="1" applyFill="1" applyBorder="1" applyAlignment="1">
      <alignment horizontal="right"/>
    </xf>
    <xf numFmtId="0" fontId="0" fillId="0" borderId="37" xfId="0" applyBorder="1" applyAlignment="1"/>
    <xf numFmtId="164" fontId="0" fillId="0" borderId="34" xfId="0" applyNumberFormat="1" applyFill="1" applyBorder="1" applyAlignment="1">
      <alignment horizontal="right"/>
    </xf>
    <xf numFmtId="0" fontId="1" fillId="6" borderId="34" xfId="0" applyFont="1" applyFill="1" applyBorder="1" applyAlignment="1"/>
    <xf numFmtId="0" fontId="1" fillId="6" borderId="37" xfId="0" applyFont="1" applyFill="1" applyBorder="1" applyAlignment="1"/>
    <xf numFmtId="164" fontId="0" fillId="6" borderId="0" xfId="2" applyNumberFormat="1" applyFont="1" applyFill="1" applyBorder="1" applyAlignment="1">
      <alignment horizontal="right"/>
    </xf>
    <xf numFmtId="0" fontId="1" fillId="0" borderId="48" xfId="0" applyFont="1" applyFill="1" applyBorder="1" applyAlignment="1">
      <alignment horizontal="center"/>
    </xf>
    <xf numFmtId="0" fontId="1" fillId="0" borderId="49" xfId="0" applyFont="1" applyFill="1" applyBorder="1" applyAlignment="1">
      <alignment horizontal="center"/>
    </xf>
    <xf numFmtId="0" fontId="16" fillId="0" borderId="0" xfId="0" applyFont="1" applyFill="1" applyBorder="1" applyAlignment="1">
      <alignment horizontal="right" vertical="center"/>
    </xf>
    <xf numFmtId="164" fontId="0" fillId="6" borderId="37" xfId="0" applyNumberFormat="1" applyFill="1" applyBorder="1" applyAlignment="1">
      <alignment horizontal="right"/>
    </xf>
    <xf numFmtId="164" fontId="0" fillId="0" borderId="12" xfId="0" applyNumberFormat="1" applyFill="1" applyBorder="1" applyAlignment="1">
      <alignment horizontal="right"/>
    </xf>
    <xf numFmtId="0" fontId="24" fillId="0" borderId="0" xfId="0" applyFont="1" applyFill="1" applyBorder="1" applyAlignment="1">
      <alignment horizontal="center"/>
    </xf>
    <xf numFmtId="0" fontId="24" fillId="0" borderId="37" xfId="0" applyFont="1" applyFill="1" applyBorder="1" applyAlignment="1">
      <alignment horizontal="right"/>
    </xf>
    <xf numFmtId="164" fontId="0" fillId="0" borderId="44" xfId="0" applyNumberFormat="1" applyFill="1" applyBorder="1" applyAlignment="1"/>
    <xf numFmtId="3" fontId="1" fillId="0" borderId="37" xfId="0" applyNumberFormat="1" applyFont="1" applyFill="1" applyBorder="1" applyAlignment="1">
      <alignment horizontal="right" vertical="center" wrapText="1"/>
    </xf>
    <xf numFmtId="165" fontId="1" fillId="0" borderId="37" xfId="0" applyNumberFormat="1" applyFont="1" applyFill="1" applyBorder="1" applyAlignment="1">
      <alignment horizontal="right" vertical="center" wrapText="1"/>
    </xf>
    <xf numFmtId="164" fontId="1" fillId="0" borderId="37" xfId="0" applyNumberFormat="1" applyFont="1" applyFill="1" applyBorder="1" applyAlignment="1">
      <alignment horizontal="right" vertical="center" wrapText="1"/>
    </xf>
    <xf numFmtId="0" fontId="0" fillId="0" borderId="36" xfId="0" applyFill="1" applyBorder="1"/>
    <xf numFmtId="0" fontId="0" fillId="0" borderId="46" xfId="0" applyFill="1" applyBorder="1" applyAlignment="1"/>
    <xf numFmtId="164" fontId="0" fillId="0" borderId="42" xfId="4" applyNumberFormat="1" applyFont="1" applyFill="1" applyBorder="1" applyAlignment="1">
      <alignment horizontal="right"/>
    </xf>
    <xf numFmtId="164" fontId="1" fillId="0" borderId="12" xfId="0" applyNumberFormat="1" applyFont="1" applyFill="1" applyBorder="1" applyAlignment="1">
      <alignment vertical="center"/>
    </xf>
    <xf numFmtId="168" fontId="0" fillId="0" borderId="0" xfId="4" applyNumberFormat="1" applyFont="1" applyFill="1" applyBorder="1" applyAlignment="1">
      <alignment horizontal="right"/>
    </xf>
    <xf numFmtId="164" fontId="0" fillId="6" borderId="12" xfId="0" applyNumberFormat="1" applyFill="1" applyBorder="1" applyAlignment="1">
      <alignment horizontal="right"/>
    </xf>
    <xf numFmtId="9" fontId="0" fillId="0" borderId="0" xfId="4" applyFont="1" applyFill="1" applyBorder="1" applyAlignment="1">
      <alignment horizontal="right"/>
    </xf>
    <xf numFmtId="0" fontId="24" fillId="0" borderId="46" xfId="0" applyFont="1" applyFill="1" applyBorder="1" applyAlignment="1">
      <alignment horizontal="right"/>
    </xf>
    <xf numFmtId="164" fontId="0" fillId="6" borderId="43" xfId="4" applyNumberFormat="1" applyFont="1" applyFill="1" applyBorder="1" applyAlignment="1">
      <alignment horizontal="right"/>
    </xf>
    <xf numFmtId="0" fontId="6" fillId="0" borderId="8" xfId="0" applyFont="1" applyBorder="1" applyAlignment="1">
      <alignment vertical="center" wrapText="1"/>
    </xf>
    <xf numFmtId="3" fontId="0" fillId="0" borderId="37" xfId="0" applyNumberFormat="1" applyFill="1" applyBorder="1" applyAlignment="1"/>
    <xf numFmtId="3" fontId="0" fillId="0" borderId="37" xfId="4" applyNumberFormat="1" applyFont="1" applyFill="1" applyBorder="1" applyAlignment="1">
      <alignment horizontal="right"/>
    </xf>
    <xf numFmtId="14" fontId="1" fillId="0" borderId="0" xfId="0" applyNumberFormat="1" applyFont="1" applyFill="1" applyAlignment="1">
      <alignment horizontal="right" vertical="center"/>
    </xf>
    <xf numFmtId="0" fontId="24" fillId="6" borderId="37" xfId="0" applyFont="1" applyFill="1" applyBorder="1" applyAlignment="1">
      <alignment horizontal="right"/>
    </xf>
    <xf numFmtId="170" fontId="0" fillId="0" borderId="0" xfId="4" applyNumberFormat="1" applyFont="1" applyFill="1" applyBorder="1" applyAlignment="1">
      <alignment horizontal="right"/>
    </xf>
    <xf numFmtId="2" fontId="2" fillId="6" borderId="36" xfId="0" applyNumberFormat="1" applyFont="1" applyFill="1" applyBorder="1" applyAlignment="1">
      <alignment horizontal="right" vertical="center" wrapText="1"/>
    </xf>
    <xf numFmtId="164" fontId="1" fillId="6" borderId="0" xfId="0" applyNumberFormat="1" applyFont="1" applyFill="1" applyBorder="1" applyAlignment="1">
      <alignment horizontal="right" vertical="center"/>
    </xf>
    <xf numFmtId="2" fontId="1" fillId="6" borderId="0" xfId="0" applyNumberFormat="1" applyFont="1" applyFill="1" applyBorder="1" applyAlignment="1">
      <alignment horizontal="right" vertical="center"/>
    </xf>
    <xf numFmtId="164" fontId="0" fillId="0" borderId="34" xfId="0" applyNumberFormat="1" applyFill="1" applyBorder="1" applyAlignment="1">
      <alignment vertical="center"/>
    </xf>
    <xf numFmtId="164" fontId="2" fillId="0" borderId="6" xfId="0" applyNumberFormat="1" applyFont="1" applyFill="1" applyBorder="1" applyAlignment="1">
      <alignment wrapText="1"/>
    </xf>
    <xf numFmtId="3" fontId="1" fillId="5" borderId="53" xfId="0" applyNumberFormat="1" applyFont="1" applyFill="1" applyBorder="1" applyAlignment="1"/>
    <xf numFmtId="164" fontId="0" fillId="0" borderId="56" xfId="0" applyNumberFormat="1" applyFill="1" applyBorder="1" applyAlignment="1"/>
    <xf numFmtId="165" fontId="0" fillId="6" borderId="40" xfId="0" applyNumberFormat="1" applyFill="1" applyBorder="1" applyAlignment="1"/>
    <xf numFmtId="165" fontId="0" fillId="6" borderId="44" xfId="0" applyNumberFormat="1" applyFill="1" applyBorder="1" applyAlignment="1"/>
    <xf numFmtId="0" fontId="6" fillId="0" borderId="8" xfId="0" applyFont="1" applyBorder="1" applyAlignment="1">
      <alignment horizontal="left" vertical="center" wrapText="1"/>
    </xf>
    <xf numFmtId="0" fontId="6" fillId="0" borderId="10" xfId="0" applyFont="1" applyBorder="1" applyAlignment="1"/>
    <xf numFmtId="165" fontId="0" fillId="0" borderId="0" xfId="0" applyNumberFormat="1" applyFill="1" applyAlignment="1"/>
    <xf numFmtId="164" fontId="1" fillId="5" borderId="0" xfId="0" applyNumberFormat="1" applyFont="1" applyFill="1" applyBorder="1" applyAlignment="1">
      <alignment horizontal="center" vertical="center"/>
    </xf>
    <xf numFmtId="164" fontId="0" fillId="6" borderId="42" xfId="4" applyNumberFormat="1" applyFont="1" applyFill="1" applyBorder="1" applyAlignment="1">
      <alignment horizontal="right"/>
    </xf>
    <xf numFmtId="0" fontId="2" fillId="6" borderId="12" xfId="0" applyFont="1" applyFill="1" applyBorder="1" applyAlignment="1"/>
    <xf numFmtId="166" fontId="1" fillId="0" borderId="0" xfId="0" applyNumberFormat="1" applyFont="1" applyFill="1" applyBorder="1" applyAlignment="1"/>
    <xf numFmtId="166" fontId="1" fillId="0" borderId="12" xfId="0" applyNumberFormat="1" applyFont="1" applyFill="1" applyBorder="1" applyAlignment="1"/>
    <xf numFmtId="0" fontId="1" fillId="0" borderId="13" xfId="0" quotePrefix="1" applyFont="1" applyFill="1" applyBorder="1" applyAlignment="1">
      <alignment horizontal="right"/>
    </xf>
    <xf numFmtId="0" fontId="1" fillId="0" borderId="61" xfId="0" applyFont="1" applyFill="1" applyBorder="1" applyAlignment="1"/>
    <xf numFmtId="3" fontId="1" fillId="0" borderId="53" xfId="0" applyNumberFormat="1" applyFont="1" applyFill="1" applyBorder="1" applyAlignment="1">
      <alignment horizontal="right"/>
    </xf>
    <xf numFmtId="172" fontId="0" fillId="0" borderId="51" xfId="4" applyNumberFormat="1" applyFont="1" applyFill="1" applyBorder="1" applyAlignment="1">
      <alignment horizontal="center"/>
    </xf>
    <xf numFmtId="0" fontId="24" fillId="0" borderId="55" xfId="0" applyFont="1" applyFill="1" applyBorder="1" applyAlignment="1">
      <alignment horizontal="right"/>
    </xf>
    <xf numFmtId="0" fontId="1" fillId="0" borderId="11" xfId="0" applyFont="1" applyFill="1" applyBorder="1" applyAlignment="1"/>
    <xf numFmtId="164" fontId="0" fillId="6" borderId="42" xfId="0" applyNumberFormat="1" applyFill="1" applyBorder="1" applyAlignment="1">
      <alignment horizontal="right"/>
    </xf>
    <xf numFmtId="2" fontId="24" fillId="0" borderId="65" xfId="0" applyNumberFormat="1" applyFont="1" applyFill="1" applyBorder="1" applyAlignment="1">
      <alignment horizontal="center" vertical="center"/>
    </xf>
    <xf numFmtId="2" fontId="24" fillId="0" borderId="55" xfId="0" applyNumberFormat="1" applyFont="1" applyFill="1" applyBorder="1" applyAlignment="1">
      <alignment horizontal="center" vertical="center"/>
    </xf>
    <xf numFmtId="3" fontId="8" fillId="5" borderId="27" xfId="1" applyNumberFormat="1" applyFont="1" applyFill="1" applyBorder="1" applyAlignment="1">
      <alignment horizontal="right" vertical="center"/>
    </xf>
    <xf numFmtId="3" fontId="8" fillId="5" borderId="30" xfId="1" applyNumberFormat="1" applyFont="1" applyFill="1" applyBorder="1" applyAlignment="1">
      <alignment horizontal="right" vertical="center"/>
    </xf>
    <xf numFmtId="164" fontId="8" fillId="0" borderId="27" xfId="0" applyNumberFormat="1" applyFont="1" applyFill="1" applyBorder="1" applyAlignment="1">
      <alignment horizontal="right" vertical="center"/>
    </xf>
    <xf numFmtId="173" fontId="8" fillId="5" borderId="27" xfId="0" applyNumberFormat="1" applyFont="1" applyFill="1" applyBorder="1" applyAlignment="1">
      <alignment horizontal="right" vertical="center"/>
    </xf>
    <xf numFmtId="10" fontId="8" fillId="0" borderId="27" xfId="4" applyNumberFormat="1" applyFont="1" applyFill="1" applyBorder="1" applyAlignment="1">
      <alignment horizontal="right" vertical="center"/>
    </xf>
    <xf numFmtId="164" fontId="8" fillId="5" borderId="26" xfId="0" applyNumberFormat="1" applyFont="1" applyFill="1" applyBorder="1" applyAlignment="1">
      <alignment horizontal="right" vertical="center"/>
    </xf>
    <xf numFmtId="173" fontId="8" fillId="0" borderId="27" xfId="0" applyNumberFormat="1" applyFont="1" applyFill="1" applyBorder="1" applyAlignment="1">
      <alignment horizontal="right" vertical="center"/>
    </xf>
    <xf numFmtId="164" fontId="0" fillId="0" borderId="42" xfId="0" applyNumberFormat="1" applyFill="1" applyBorder="1" applyAlignment="1">
      <alignment horizontal="right"/>
    </xf>
    <xf numFmtId="0" fontId="1" fillId="0" borderId="63" xfId="0" applyFont="1" applyFill="1" applyBorder="1" applyAlignment="1">
      <alignment horizontal="right"/>
    </xf>
    <xf numFmtId="0" fontId="0" fillId="0" borderId="0" xfId="0" applyFill="1" applyBorder="1" applyAlignment="1">
      <alignment horizontal="right"/>
    </xf>
    <xf numFmtId="2" fontId="2" fillId="5" borderId="35" xfId="0" applyNumberFormat="1" applyFont="1" applyFill="1" applyBorder="1" applyAlignment="1">
      <alignment horizontal="right" vertical="center"/>
    </xf>
    <xf numFmtId="2" fontId="1" fillId="5" borderId="0" xfId="0" applyNumberFormat="1" applyFont="1" applyFill="1" applyBorder="1" applyAlignment="1">
      <alignment horizontal="right" vertical="center"/>
    </xf>
    <xf numFmtId="0" fontId="1" fillId="0" borderId="13" xfId="0" applyFont="1" applyFill="1" applyBorder="1" applyAlignment="1"/>
    <xf numFmtId="164" fontId="1" fillId="0" borderId="40" xfId="0" applyNumberFormat="1" applyFont="1" applyFill="1" applyBorder="1" applyAlignment="1">
      <alignment horizontal="right"/>
    </xf>
    <xf numFmtId="0" fontId="0" fillId="0" borderId="39" xfId="0" applyFill="1" applyBorder="1"/>
    <xf numFmtId="164" fontId="1" fillId="0" borderId="37" xfId="0" applyNumberFormat="1" applyFont="1" applyFill="1" applyBorder="1" applyAlignment="1">
      <alignment horizontal="right"/>
    </xf>
    <xf numFmtId="164" fontId="0" fillId="6" borderId="12" xfId="2" applyNumberFormat="1" applyFont="1" applyFill="1" applyBorder="1" applyAlignment="1">
      <alignment horizontal="right"/>
    </xf>
    <xf numFmtId="0" fontId="0" fillId="0" borderId="13" xfId="0" applyFill="1" applyBorder="1" applyAlignment="1"/>
    <xf numFmtId="166" fontId="1" fillId="0" borderId="13" xfId="0" applyNumberFormat="1" applyFont="1" applyFill="1" applyBorder="1" applyAlignment="1"/>
    <xf numFmtId="166" fontId="1" fillId="0" borderId="11" xfId="0" applyNumberFormat="1" applyFont="1" applyFill="1" applyBorder="1" applyAlignment="1"/>
    <xf numFmtId="0" fontId="0" fillId="0" borderId="37" xfId="0" applyFill="1" applyBorder="1" applyAlignment="1">
      <alignment horizontal="right"/>
    </xf>
    <xf numFmtId="0" fontId="0" fillId="0" borderId="12" xfId="0" applyBorder="1" applyAlignment="1"/>
    <xf numFmtId="164" fontId="24" fillId="0" borderId="62" xfId="0" applyNumberFormat="1" applyFont="1" applyFill="1" applyBorder="1" applyAlignment="1">
      <alignment horizontal="right"/>
    </xf>
    <xf numFmtId="169" fontId="0" fillId="0" borderId="13" xfId="0" applyNumberFormat="1" applyFill="1" applyBorder="1" applyAlignment="1">
      <alignment horizontal="right"/>
    </xf>
    <xf numFmtId="169" fontId="0" fillId="0" borderId="11" xfId="0" applyNumberFormat="1" applyFill="1" applyBorder="1" applyAlignment="1">
      <alignment horizontal="right"/>
    </xf>
    <xf numFmtId="0" fontId="24" fillId="0" borderId="13" xfId="0" applyFont="1" applyFill="1" applyBorder="1" applyAlignment="1"/>
    <xf numFmtId="0" fontId="1" fillId="0" borderId="62" xfId="0" applyFont="1" applyFill="1" applyBorder="1" applyAlignment="1">
      <alignment horizontal="right"/>
    </xf>
    <xf numFmtId="0" fontId="1" fillId="0" borderId="61" xfId="0" applyFont="1" applyFill="1" applyBorder="1" applyAlignment="1">
      <alignment horizontal="right"/>
    </xf>
    <xf numFmtId="164" fontId="1" fillId="0" borderId="62" xfId="0" applyNumberFormat="1" applyFont="1" applyFill="1" applyBorder="1" applyAlignment="1">
      <alignment horizontal="right"/>
    </xf>
    <xf numFmtId="0" fontId="0" fillId="0" borderId="11" xfId="0" applyFill="1" applyBorder="1" applyAlignment="1"/>
    <xf numFmtId="0" fontId="0" fillId="0" borderId="67" xfId="0" applyFill="1" applyBorder="1" applyAlignment="1"/>
    <xf numFmtId="0" fontId="24" fillId="0" borderId="67" xfId="0" applyFont="1" applyFill="1" applyBorder="1" applyAlignment="1">
      <alignment horizontal="right"/>
    </xf>
    <xf numFmtId="175" fontId="1" fillId="0" borderId="0" xfId="0" applyNumberFormat="1" applyFont="1" applyFill="1" applyBorder="1" applyAlignment="1">
      <alignment horizontal="center"/>
    </xf>
    <xf numFmtId="164" fontId="0" fillId="0" borderId="12" xfId="0" applyNumberFormat="1" applyFill="1" applyBorder="1" applyAlignment="1">
      <alignment horizontal="center"/>
    </xf>
    <xf numFmtId="49" fontId="0" fillId="0" borderId="42" xfId="0" applyNumberFormat="1" applyFill="1" applyBorder="1" applyAlignment="1">
      <alignment horizontal="center"/>
    </xf>
    <xf numFmtId="3" fontId="1" fillId="0" borderId="70" xfId="0" applyNumberFormat="1" applyFont="1" applyFill="1" applyBorder="1" applyAlignment="1">
      <alignment horizontal="right"/>
    </xf>
    <xf numFmtId="171" fontId="0" fillId="0" borderId="34" xfId="0" applyNumberFormat="1" applyFill="1" applyBorder="1" applyAlignment="1">
      <alignment horizontal="right"/>
    </xf>
    <xf numFmtId="164" fontId="2" fillId="0" borderId="37" xfId="0" applyNumberFormat="1" applyFont="1" applyFill="1" applyBorder="1" applyAlignment="1">
      <alignment horizontal="right"/>
    </xf>
    <xf numFmtId="49" fontId="0" fillId="0" borderId="0" xfId="0" applyNumberFormat="1" applyFill="1" applyBorder="1" applyAlignment="1">
      <alignment horizontal="center"/>
    </xf>
    <xf numFmtId="164" fontId="1" fillId="5" borderId="2" xfId="0" applyNumberFormat="1" applyFont="1" applyFill="1" applyBorder="1" applyAlignment="1"/>
    <xf numFmtId="164" fontId="0" fillId="6" borderId="0" xfId="0" applyNumberFormat="1" applyFill="1" applyBorder="1" applyAlignment="1">
      <alignment horizontal="right"/>
    </xf>
    <xf numFmtId="2" fontId="24" fillId="0" borderId="0" xfId="0" applyNumberFormat="1" applyFont="1" applyFill="1" applyBorder="1" applyAlignment="1">
      <alignment horizontal="center" vertical="center"/>
    </xf>
    <xf numFmtId="2" fontId="1" fillId="5" borderId="36" xfId="0" applyNumberFormat="1" applyFont="1" applyFill="1" applyBorder="1" applyAlignment="1">
      <alignment horizontal="right" vertical="center"/>
    </xf>
    <xf numFmtId="172" fontId="0" fillId="0" borderId="42" xfId="4" applyNumberFormat="1" applyFont="1" applyFill="1" applyBorder="1" applyAlignment="1">
      <alignment horizontal="center" vertical="top"/>
    </xf>
    <xf numFmtId="172" fontId="0" fillId="0" borderId="72" xfId="4" applyNumberFormat="1" applyFont="1" applyFill="1" applyBorder="1" applyAlignment="1">
      <alignment horizontal="center" vertical="top"/>
    </xf>
    <xf numFmtId="172" fontId="0" fillId="0" borderId="74" xfId="4" applyNumberFormat="1" applyFont="1" applyFill="1" applyBorder="1" applyAlignment="1">
      <alignment horizontal="center"/>
    </xf>
    <xf numFmtId="1" fontId="0" fillId="0" borderId="0" xfId="0" applyNumberFormat="1" applyFill="1" applyBorder="1" applyAlignment="1">
      <alignment horizontal="right"/>
    </xf>
    <xf numFmtId="1" fontId="0" fillId="0" borderId="53" xfId="0" applyNumberFormat="1" applyFill="1" applyBorder="1" applyAlignment="1">
      <alignment horizontal="right"/>
    </xf>
    <xf numFmtId="1" fontId="0" fillId="6" borderId="57" xfId="0" applyNumberFormat="1" applyFill="1" applyBorder="1" applyAlignment="1">
      <alignment horizontal="right"/>
    </xf>
    <xf numFmtId="1" fontId="0" fillId="0" borderId="57" xfId="0" applyNumberFormat="1" applyFill="1" applyBorder="1" applyAlignment="1">
      <alignment horizontal="right"/>
    </xf>
    <xf numFmtId="0" fontId="1" fillId="2" borderId="1" xfId="0" applyFont="1" applyFill="1" applyBorder="1" applyAlignment="1">
      <alignment wrapText="1"/>
    </xf>
    <xf numFmtId="164" fontId="1" fillId="2" borderId="7" xfId="0" applyNumberFormat="1" applyFont="1" applyFill="1" applyBorder="1" applyAlignment="1">
      <alignment horizontal="right" wrapText="1"/>
    </xf>
    <xf numFmtId="164" fontId="1" fillId="2" borderId="2" xfId="0" applyNumberFormat="1" applyFont="1" applyFill="1" applyBorder="1" applyAlignment="1">
      <alignment wrapText="1"/>
    </xf>
    <xf numFmtId="164" fontId="1" fillId="2" borderId="6" xfId="0" applyNumberFormat="1" applyFont="1" applyFill="1" applyBorder="1" applyAlignment="1">
      <alignment wrapText="1"/>
    </xf>
    <xf numFmtId="0" fontId="1" fillId="2" borderId="5" xfId="0" applyFont="1" applyFill="1" applyBorder="1" applyAlignment="1">
      <alignment horizontal="center" wrapText="1"/>
    </xf>
    <xf numFmtId="164" fontId="1" fillId="5" borderId="2" xfId="0" applyNumberFormat="1" applyFont="1" applyFill="1" applyBorder="1" applyAlignment="1">
      <alignment wrapText="1"/>
    </xf>
    <xf numFmtId="164" fontId="1" fillId="0" borderId="6" xfId="0" applyNumberFormat="1" applyFont="1" applyFill="1" applyBorder="1" applyAlignment="1">
      <alignment wrapText="1"/>
    </xf>
    <xf numFmtId="164" fontId="1" fillId="2" borderId="5" xfId="0" applyNumberFormat="1" applyFont="1" applyFill="1" applyBorder="1" applyAlignment="1">
      <alignment horizontal="right" wrapText="1"/>
    </xf>
    <xf numFmtId="164" fontId="1" fillId="2" borderId="2" xfId="0" applyNumberFormat="1" applyFont="1" applyFill="1" applyBorder="1" applyAlignment="1">
      <alignment horizontal="right"/>
    </xf>
    <xf numFmtId="164" fontId="1" fillId="3" borderId="5" xfId="0" applyNumberFormat="1" applyFont="1" applyFill="1" applyBorder="1" applyAlignment="1">
      <alignment horizontal="right" wrapText="1"/>
    </xf>
    <xf numFmtId="0" fontId="1" fillId="3" borderId="5" xfId="0" applyFont="1" applyFill="1" applyBorder="1" applyAlignment="1"/>
    <xf numFmtId="164" fontId="1" fillId="2" borderId="2" xfId="0" applyNumberFormat="1" applyFont="1" applyFill="1" applyBorder="1" applyAlignment="1">
      <alignment horizontal="right" wrapText="1"/>
    </xf>
    <xf numFmtId="0" fontId="1" fillId="2" borderId="8" xfId="0" applyFont="1" applyFill="1" applyBorder="1" applyAlignment="1">
      <alignment wrapText="1"/>
    </xf>
    <xf numFmtId="0" fontId="1" fillId="2" borderId="2" xfId="0" applyFont="1" applyFill="1" applyBorder="1" applyAlignment="1">
      <alignment horizontal="right"/>
    </xf>
    <xf numFmtId="164" fontId="1" fillId="2" borderId="2" xfId="0" applyNumberFormat="1" applyFont="1" applyFill="1" applyBorder="1" applyAlignment="1"/>
    <xf numFmtId="164" fontId="1" fillId="2" borderId="6" xfId="0" applyNumberFormat="1" applyFont="1" applyFill="1" applyBorder="1" applyAlignment="1"/>
    <xf numFmtId="0" fontId="1" fillId="2" borderId="5" xfId="0" applyFont="1" applyFill="1" applyBorder="1" applyAlignment="1"/>
    <xf numFmtId="164" fontId="1" fillId="0" borderId="6" xfId="0" applyNumberFormat="1" applyFont="1" applyBorder="1" applyAlignment="1">
      <alignment wrapText="1"/>
    </xf>
    <xf numFmtId="164" fontId="1" fillId="4" borderId="1" xfId="0" applyNumberFormat="1" applyFont="1" applyFill="1" applyBorder="1" applyAlignment="1"/>
    <xf numFmtId="1" fontId="1" fillId="6" borderId="0" xfId="0" applyNumberFormat="1" applyFont="1" applyFill="1" applyBorder="1" applyAlignment="1">
      <alignment wrapText="1"/>
    </xf>
    <xf numFmtId="1" fontId="1" fillId="6" borderId="53" xfId="0" applyNumberFormat="1" applyFont="1" applyFill="1" applyBorder="1" applyAlignment="1">
      <alignment wrapText="1"/>
    </xf>
    <xf numFmtId="164" fontId="1" fillId="4" borderId="1" xfId="0" applyNumberFormat="1" applyFont="1" applyFill="1" applyBorder="1" applyAlignment="1">
      <alignment horizontal="left"/>
    </xf>
    <xf numFmtId="164" fontId="1" fillId="4" borderId="2" xfId="0" applyNumberFormat="1" applyFont="1" applyFill="1" applyBorder="1" applyAlignment="1"/>
    <xf numFmtId="164" fontId="1" fillId="2" borderId="33" xfId="0" applyNumberFormat="1" applyFont="1" applyFill="1" applyBorder="1" applyAlignment="1">
      <alignment wrapText="1"/>
    </xf>
    <xf numFmtId="164" fontId="1" fillId="2" borderId="20" xfId="0" applyNumberFormat="1" applyFont="1" applyFill="1" applyBorder="1" applyAlignment="1">
      <alignment horizontal="right" wrapText="1"/>
    </xf>
    <xf numFmtId="164" fontId="1" fillId="6" borderId="12" xfId="0" applyNumberFormat="1" applyFont="1" applyFill="1" applyBorder="1" applyAlignment="1">
      <alignment horizontal="right"/>
    </xf>
    <xf numFmtId="0" fontId="1" fillId="2" borderId="28" xfId="0" applyFont="1" applyFill="1" applyBorder="1" applyAlignment="1">
      <alignment horizontal="right"/>
    </xf>
    <xf numFmtId="164" fontId="1" fillId="0" borderId="28" xfId="0" applyNumberFormat="1" applyFont="1" applyFill="1" applyBorder="1" applyAlignment="1">
      <alignment horizontal="right"/>
    </xf>
    <xf numFmtId="2" fontId="8" fillId="5" borderId="0" xfId="0" applyNumberFormat="1" applyFont="1" applyFill="1" applyBorder="1" applyAlignment="1">
      <alignment horizontal="right" vertical="center"/>
    </xf>
    <xf numFmtId="2" fontId="8" fillId="0" borderId="0" xfId="0" applyNumberFormat="1" applyFont="1" applyFill="1" applyBorder="1" applyAlignment="1">
      <alignment horizontal="right" vertical="center"/>
    </xf>
    <xf numFmtId="0" fontId="8" fillId="0" borderId="17" xfId="0" applyFont="1" applyBorder="1" applyAlignment="1">
      <alignment horizontal="right"/>
    </xf>
    <xf numFmtId="164" fontId="8" fillId="0" borderId="32" xfId="0" applyNumberFormat="1" applyFont="1" applyFill="1" applyBorder="1" applyAlignment="1">
      <alignment horizontal="right" vertical="center"/>
    </xf>
    <xf numFmtId="0" fontId="4" fillId="0" borderId="0" xfId="0" applyFont="1" applyBorder="1" applyAlignment="1">
      <alignment horizontal="left" vertical="top" wrapText="1"/>
    </xf>
    <xf numFmtId="164" fontId="8" fillId="0" borderId="16" xfId="0" applyNumberFormat="1" applyFont="1" applyFill="1" applyBorder="1" applyAlignment="1">
      <alignment horizontal="right" vertical="center"/>
    </xf>
    <xf numFmtId="164" fontId="1" fillId="0" borderId="6" xfId="0" applyNumberFormat="1" applyFont="1" applyFill="1" applyBorder="1" applyAlignment="1">
      <alignment horizontal="right" wrapText="1"/>
    </xf>
    <xf numFmtId="164" fontId="1" fillId="4" borderId="5" xfId="0" applyNumberFormat="1" applyFont="1" applyFill="1" applyBorder="1" applyAlignment="1">
      <alignment horizontal="right" wrapText="1"/>
    </xf>
    <xf numFmtId="164" fontId="1" fillId="0" borderId="2" xfId="0" applyNumberFormat="1" applyFont="1" applyFill="1" applyBorder="1" applyAlignment="1">
      <alignment horizontal="right" wrapText="1"/>
    </xf>
    <xf numFmtId="164" fontId="1" fillId="0" borderId="5" xfId="0" applyNumberFormat="1" applyFont="1" applyFill="1" applyBorder="1" applyAlignment="1">
      <alignment horizontal="right" wrapText="1"/>
    </xf>
    <xf numFmtId="164" fontId="1" fillId="0" borderId="2" xfId="0" applyNumberFormat="1" applyFont="1" applyFill="1" applyBorder="1" applyAlignment="1">
      <alignment horizontal="right" vertical="center" wrapText="1"/>
    </xf>
    <xf numFmtId="164" fontId="1" fillId="0" borderId="5" xfId="0" applyNumberFormat="1" applyFont="1" applyFill="1" applyBorder="1" applyAlignment="1">
      <alignment horizontal="right" vertical="center" wrapText="1"/>
    </xf>
    <xf numFmtId="164" fontId="1" fillId="5" borderId="2" xfId="0" applyNumberFormat="1"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xf>
    <xf numFmtId="3" fontId="1" fillId="0" borderId="60" xfId="1" applyNumberFormat="1" applyFont="1" applyFill="1" applyBorder="1" applyAlignment="1">
      <alignment horizontal="right"/>
    </xf>
    <xf numFmtId="0" fontId="1" fillId="0" borderId="67" xfId="0" applyFont="1" applyBorder="1" applyAlignment="1"/>
    <xf numFmtId="0" fontId="2" fillId="0" borderId="0" xfId="0" applyFont="1" applyFill="1" applyBorder="1" applyAlignment="1">
      <alignment horizontal="left"/>
    </xf>
    <xf numFmtId="0" fontId="2" fillId="0" borderId="37" xfId="0" applyFont="1" applyFill="1" applyBorder="1" applyAlignment="1">
      <alignment horizontal="left"/>
    </xf>
    <xf numFmtId="0" fontId="2" fillId="7" borderId="13" xfId="0" applyFont="1" applyFill="1" applyBorder="1" applyAlignment="1">
      <alignment horizontal="left"/>
    </xf>
    <xf numFmtId="0" fontId="1" fillId="7" borderId="0" xfId="0" applyFont="1" applyFill="1" applyBorder="1" applyAlignment="1">
      <alignment horizontal="right"/>
    </xf>
    <xf numFmtId="164" fontId="0" fillId="7" borderId="0" xfId="0" applyNumberFormat="1" applyFill="1" applyBorder="1" applyAlignment="1">
      <alignment horizontal="right"/>
    </xf>
    <xf numFmtId="164" fontId="0" fillId="7" borderId="44" xfId="0" applyNumberFormat="1" applyFill="1" applyBorder="1" applyAlignment="1">
      <alignment horizontal="right"/>
    </xf>
    <xf numFmtId="3" fontId="1" fillId="7" borderId="0" xfId="0" applyNumberFormat="1" applyFont="1" applyFill="1" applyBorder="1" applyAlignment="1">
      <alignment horizontal="center"/>
    </xf>
    <xf numFmtId="164" fontId="2" fillId="7" borderId="0" xfId="0" applyNumberFormat="1" applyFont="1" applyFill="1" applyBorder="1" applyAlignment="1">
      <alignment horizontal="right"/>
    </xf>
    <xf numFmtId="0" fontId="2" fillId="7" borderId="37" xfId="0" quotePrefix="1" applyFont="1" applyFill="1" applyBorder="1" applyAlignment="1">
      <alignment horizontal="left"/>
    </xf>
    <xf numFmtId="164" fontId="8" fillId="7" borderId="27" xfId="0" applyNumberFormat="1" applyFont="1" applyFill="1" applyBorder="1" applyAlignment="1">
      <alignment horizontal="right" vertical="center"/>
    </xf>
    <xf numFmtId="164" fontId="0" fillId="7" borderId="34" xfId="0" applyNumberFormat="1" applyFill="1" applyBorder="1" applyAlignment="1"/>
    <xf numFmtId="0" fontId="0" fillId="7" borderId="0" xfId="0" applyFill="1" applyAlignment="1">
      <alignment horizontal="right"/>
    </xf>
    <xf numFmtId="0" fontId="0" fillId="7" borderId="0" xfId="0" applyNumberFormat="1" applyFill="1" applyAlignment="1"/>
    <xf numFmtId="0" fontId="1" fillId="0" borderId="0" xfId="0" applyFont="1" applyFill="1" applyBorder="1" applyAlignment="1">
      <alignment horizontal="right"/>
    </xf>
    <xf numFmtId="0" fontId="1" fillId="0" borderId="67" xfId="0" applyFont="1" applyFill="1" applyBorder="1" applyAlignment="1">
      <alignment horizontal="right"/>
    </xf>
    <xf numFmtId="0" fontId="2" fillId="0" borderId="66" xfId="0" applyFont="1" applyFill="1" applyBorder="1" applyAlignment="1"/>
    <xf numFmtId="0" fontId="1" fillId="0" borderId="13" xfId="0" applyFont="1" applyFill="1" applyBorder="1" applyAlignment="1">
      <alignment horizontal="right"/>
    </xf>
    <xf numFmtId="0" fontId="24" fillId="0" borderId="0" xfId="0" applyFont="1" applyFill="1" applyBorder="1" applyAlignment="1">
      <alignment horizontal="right"/>
    </xf>
    <xf numFmtId="164" fontId="1" fillId="0" borderId="0" xfId="0" applyNumberFormat="1" applyFont="1" applyFill="1" applyBorder="1" applyAlignment="1">
      <alignment horizontal="right"/>
    </xf>
    <xf numFmtId="164" fontId="1" fillId="0" borderId="51" xfId="0" applyNumberFormat="1" applyFont="1" applyFill="1" applyBorder="1" applyAlignment="1">
      <alignment horizontal="right"/>
    </xf>
    <xf numFmtId="164" fontId="1" fillId="0" borderId="12" xfId="0" applyNumberFormat="1" applyFont="1" applyFill="1" applyBorder="1" applyAlignment="1">
      <alignment horizontal="right"/>
    </xf>
    <xf numFmtId="164" fontId="0" fillId="0" borderId="37" xfId="0" applyNumberFormat="1" applyFill="1" applyBorder="1" applyAlignment="1"/>
    <xf numFmtId="0" fontId="0" fillId="0" borderId="0" xfId="0" applyFill="1" applyBorder="1" applyAlignment="1"/>
    <xf numFmtId="0" fontId="0" fillId="0" borderId="37" xfId="0" applyFill="1" applyBorder="1" applyAlignment="1"/>
    <xf numFmtId="164" fontId="2" fillId="0" borderId="13" xfId="0" applyNumberFormat="1" applyFont="1" applyFill="1" applyBorder="1" applyAlignment="1">
      <alignment horizontal="center" vertical="center"/>
    </xf>
    <xf numFmtId="0" fontId="0" fillId="0" borderId="0" xfId="0" applyAlignment="1">
      <alignment horizontal="left" vertical="top" wrapText="1"/>
    </xf>
    <xf numFmtId="0" fontId="0" fillId="7" borderId="0" xfId="0" applyFill="1" applyAlignment="1"/>
    <xf numFmtId="0" fontId="12" fillId="0" borderId="0" xfId="0" applyFont="1"/>
    <xf numFmtId="0" fontId="0" fillId="0" borderId="0" xfId="0" applyAlignment="1">
      <alignment wrapText="1"/>
    </xf>
    <xf numFmtId="2" fontId="1" fillId="0" borderId="0" xfId="0" applyNumberFormat="1" applyFont="1" applyAlignment="1">
      <alignment horizontal="right" vertical="center" wrapText="1"/>
    </xf>
    <xf numFmtId="3" fontId="1" fillId="0" borderId="0" xfId="0" applyNumberFormat="1" applyFont="1" applyAlignment="1">
      <alignment horizontal="right" vertical="center" wrapText="1"/>
    </xf>
    <xf numFmtId="165" fontId="1" fillId="0" borderId="0" xfId="0" applyNumberFormat="1" applyFont="1" applyAlignment="1">
      <alignment horizontal="right" vertical="center" wrapText="1"/>
    </xf>
    <xf numFmtId="2" fontId="24" fillId="0" borderId="0" xfId="0" applyNumberFormat="1" applyFont="1" applyAlignment="1">
      <alignment horizontal="right" vertical="center" wrapText="1"/>
    </xf>
    <xf numFmtId="3" fontId="0" fillId="0" borderId="0" xfId="0" applyNumberFormat="1" applyAlignment="1">
      <alignment wrapText="1"/>
    </xf>
    <xf numFmtId="2" fontId="24"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wrapText="1"/>
    </xf>
    <xf numFmtId="2" fontId="2" fillId="0" borderId="75" xfId="0" applyNumberFormat="1" applyFont="1" applyFill="1" applyBorder="1" applyAlignment="1">
      <alignment horizontal="right" vertical="center" wrapText="1"/>
    </xf>
    <xf numFmtId="0" fontId="2" fillId="0" borderId="75" xfId="0" applyFont="1" applyFill="1" applyBorder="1" applyAlignment="1">
      <alignment horizontal="left" vertical="center"/>
    </xf>
    <xf numFmtId="2" fontId="1" fillId="0" borderId="75" xfId="0" applyNumberFormat="1" applyFont="1" applyFill="1" applyBorder="1" applyAlignment="1">
      <alignment horizontal="right" vertical="center" wrapText="1"/>
    </xf>
    <xf numFmtId="3" fontId="1" fillId="0" borderId="75" xfId="0" applyNumberFormat="1" applyFont="1" applyFill="1" applyBorder="1" applyAlignment="1">
      <alignment horizontal="right" vertical="center" wrapText="1"/>
    </xf>
    <xf numFmtId="165" fontId="1" fillId="0" borderId="75"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center" wrapText="1"/>
    </xf>
    <xf numFmtId="2" fontId="26" fillId="0" borderId="37" xfId="5" applyNumberFormat="1" applyFill="1" applyBorder="1" applyAlignment="1">
      <alignment horizontal="right" vertical="center"/>
    </xf>
    <xf numFmtId="165" fontId="1" fillId="7" borderId="37" xfId="0" applyNumberFormat="1" applyFont="1" applyFill="1" applyBorder="1" applyAlignment="1">
      <alignment horizontal="right" vertical="center" wrapText="1"/>
    </xf>
    <xf numFmtId="0" fontId="1" fillId="0" borderId="0" xfId="0" applyFont="1" applyFill="1" applyBorder="1" applyAlignment="1">
      <alignment vertical="center"/>
    </xf>
    <xf numFmtId="178" fontId="0" fillId="0" borderId="38" xfId="4" applyNumberFormat="1" applyFont="1" applyFill="1" applyBorder="1" applyAlignment="1">
      <alignment vertical="center"/>
    </xf>
    <xf numFmtId="178" fontId="0" fillId="0" borderId="76" xfId="4" applyNumberFormat="1" applyFont="1" applyFill="1" applyBorder="1" applyAlignment="1">
      <alignment vertical="center"/>
    </xf>
    <xf numFmtId="177" fontId="1" fillId="6" borderId="71" xfId="0" applyNumberFormat="1" applyFont="1" applyFill="1" applyBorder="1" applyAlignment="1">
      <alignment horizontal="center" vertical="center" wrapText="1"/>
    </xf>
    <xf numFmtId="177" fontId="1" fillId="6" borderId="72" xfId="0" applyNumberFormat="1" applyFont="1" applyFill="1" applyBorder="1" applyAlignment="1">
      <alignment horizontal="center" vertical="center" wrapText="1"/>
    </xf>
    <xf numFmtId="177" fontId="1" fillId="6" borderId="73" xfId="0" applyNumberFormat="1" applyFont="1" applyFill="1" applyBorder="1" applyAlignment="1">
      <alignment horizontal="center" vertical="center" wrapText="1"/>
    </xf>
    <xf numFmtId="177" fontId="0" fillId="5" borderId="39" xfId="0" applyNumberFormat="1" applyFill="1" applyBorder="1" applyAlignment="1">
      <alignment horizontal="right" vertical="center"/>
    </xf>
    <xf numFmtId="177" fontId="0" fillId="5" borderId="58" xfId="0" applyNumberFormat="1" applyFill="1" applyBorder="1" applyAlignment="1">
      <alignment horizontal="right" vertical="center"/>
    </xf>
    <xf numFmtId="177" fontId="1" fillId="6" borderId="0" xfId="0" applyNumberFormat="1" applyFont="1" applyFill="1" applyAlignment="1">
      <alignment horizontal="left" vertical="center" wrapText="1"/>
    </xf>
    <xf numFmtId="177" fontId="1" fillId="6" borderId="42" xfId="0" applyNumberFormat="1" applyFont="1" applyFill="1" applyBorder="1" applyAlignment="1">
      <alignment horizontal="left" vertical="center" wrapText="1"/>
    </xf>
    <xf numFmtId="0" fontId="25" fillId="0" borderId="18" xfId="0" applyFont="1" applyBorder="1" applyAlignment="1">
      <alignment horizontal="left" vertical="center" wrapText="1"/>
    </xf>
    <xf numFmtId="0" fontId="1" fillId="0" borderId="0" xfId="0" applyFont="1" applyFill="1" applyBorder="1" applyAlignment="1">
      <alignment horizontal="left"/>
    </xf>
    <xf numFmtId="0" fontId="1" fillId="0" borderId="37" xfId="0" applyFont="1" applyFill="1" applyBorder="1" applyAlignment="1">
      <alignment horizontal="left"/>
    </xf>
    <xf numFmtId="0" fontId="1" fillId="0" borderId="0" xfId="0" applyFont="1" applyFill="1" applyBorder="1" applyAlignment="1">
      <alignment horizontal="left" vertical="center"/>
    </xf>
    <xf numFmtId="0" fontId="1" fillId="0" borderId="37" xfId="0" applyFont="1" applyFill="1" applyBorder="1" applyAlignment="1">
      <alignment horizontal="left" vertical="center"/>
    </xf>
    <xf numFmtId="0" fontId="1" fillId="0" borderId="34" xfId="0" applyFont="1" applyFill="1" applyBorder="1" applyAlignment="1">
      <alignment horizontal="left"/>
    </xf>
    <xf numFmtId="0" fontId="1" fillId="0" borderId="0" xfId="0" applyFont="1" applyFill="1" applyBorder="1" applyAlignment="1">
      <alignment horizontal="right"/>
    </xf>
    <xf numFmtId="3" fontId="1" fillId="0" borderId="36"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47" xfId="0" applyNumberFormat="1" applyFont="1" applyFill="1" applyBorder="1" applyAlignment="1">
      <alignment horizontal="right"/>
    </xf>
    <xf numFmtId="3" fontId="1" fillId="0" borderId="42" xfId="0" applyNumberFormat="1" applyFont="1" applyFill="1" applyBorder="1" applyAlignment="1">
      <alignment horizontal="right"/>
    </xf>
    <xf numFmtId="3" fontId="1" fillId="0" borderId="55" xfId="0" applyNumberFormat="1" applyFont="1" applyFill="1" applyBorder="1" applyAlignment="1">
      <alignment horizontal="right"/>
    </xf>
    <xf numFmtId="4" fontId="0" fillId="5" borderId="40" xfId="0" applyNumberFormat="1" applyFill="1" applyBorder="1" applyAlignment="1">
      <alignment horizontal="right" vertical="center"/>
    </xf>
    <xf numFmtId="4" fontId="0" fillId="5" borderId="41" xfId="0" applyNumberFormat="1" applyFill="1" applyBorder="1" applyAlignment="1">
      <alignment horizontal="right" vertical="center"/>
    </xf>
    <xf numFmtId="164" fontId="1" fillId="0" borderId="40" xfId="0" applyNumberFormat="1" applyFont="1" applyFill="1" applyBorder="1" applyAlignment="1">
      <alignment horizontal="right" vertical="center"/>
    </xf>
    <xf numFmtId="164" fontId="1" fillId="0" borderId="41" xfId="0" applyNumberFormat="1" applyFont="1" applyFill="1" applyBorder="1" applyAlignment="1">
      <alignment horizontal="right" vertical="center"/>
    </xf>
    <xf numFmtId="0" fontId="1" fillId="0" borderId="67" xfId="0" applyFont="1" applyFill="1" applyBorder="1" applyAlignment="1">
      <alignment horizontal="right"/>
    </xf>
    <xf numFmtId="0" fontId="1" fillId="0" borderId="51" xfId="0" applyFont="1" applyFill="1" applyBorder="1" applyAlignment="1">
      <alignment horizontal="right"/>
    </xf>
    <xf numFmtId="164" fontId="2" fillId="0" borderId="66" xfId="0" applyNumberFormat="1" applyFont="1" applyFill="1" applyBorder="1" applyAlignment="1"/>
    <xf numFmtId="164" fontId="2" fillId="0" borderId="48" xfId="0" applyNumberFormat="1" applyFont="1" applyFill="1" applyBorder="1" applyAlignment="1"/>
    <xf numFmtId="164" fontId="2" fillId="0" borderId="49" xfId="0" applyNumberFormat="1" applyFont="1" applyFill="1" applyBorder="1" applyAlignment="1"/>
    <xf numFmtId="174" fontId="2" fillId="0" borderId="66" xfId="4" applyNumberFormat="1" applyFont="1" applyFill="1" applyBorder="1" applyAlignment="1">
      <alignment horizontal="left"/>
    </xf>
    <xf numFmtId="174" fontId="2" fillId="0" borderId="48" xfId="4" applyNumberFormat="1" applyFont="1" applyFill="1" applyBorder="1" applyAlignment="1">
      <alignment horizontal="left"/>
    </xf>
    <xf numFmtId="174" fontId="2" fillId="0" borderId="49" xfId="4" applyNumberFormat="1" applyFont="1" applyFill="1" applyBorder="1" applyAlignment="1">
      <alignment horizontal="left"/>
    </xf>
    <xf numFmtId="164" fontId="1" fillId="0" borderId="62" xfId="0" applyNumberFormat="1" applyFont="1" applyFill="1" applyBorder="1" applyAlignment="1">
      <alignment horizontal="right" vertical="center"/>
    </xf>
    <xf numFmtId="164" fontId="1" fillId="0" borderId="11" xfId="0" applyNumberFormat="1" applyFont="1" applyFill="1" applyBorder="1" applyAlignment="1">
      <alignment horizontal="right" vertical="center"/>
    </xf>
    <xf numFmtId="0" fontId="1" fillId="0" borderId="39" xfId="0" applyFont="1" applyFill="1" applyBorder="1" applyAlignment="1">
      <alignment horizontal="right"/>
    </xf>
    <xf numFmtId="165" fontId="1" fillId="6" borderId="12" xfId="0" applyNumberFormat="1" applyFont="1" applyFill="1" applyBorder="1" applyAlignment="1">
      <alignment horizontal="right"/>
    </xf>
    <xf numFmtId="0" fontId="2" fillId="0" borderId="66" xfId="0" applyFont="1" applyFill="1" applyBorder="1" applyAlignment="1"/>
    <xf numFmtId="0" fontId="2" fillId="0" borderId="48" xfId="0" applyFont="1" applyFill="1" applyBorder="1" applyAlignment="1"/>
    <xf numFmtId="0" fontId="2" fillId="0" borderId="49" xfId="0" applyFont="1" applyFill="1" applyBorder="1" applyAlignment="1"/>
    <xf numFmtId="10" fontId="1" fillId="0" borderId="46" xfId="4" quotePrefix="1" applyNumberFormat="1" applyFont="1" applyFill="1" applyBorder="1" applyAlignment="1">
      <alignment horizontal="center" vertical="center"/>
    </xf>
    <xf numFmtId="10" fontId="1" fillId="0" borderId="34" xfId="4" quotePrefix="1"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12" xfId="0" applyFill="1" applyBorder="1" applyAlignment="1">
      <alignment horizontal="center" vertical="center"/>
    </xf>
    <xf numFmtId="2" fontId="2" fillId="0" borderId="50" xfId="0" applyNumberFormat="1" applyFont="1" applyFill="1" applyBorder="1" applyAlignment="1">
      <alignment horizontal="left" vertical="center"/>
    </xf>
    <xf numFmtId="2" fontId="2" fillId="0" borderId="48" xfId="0" applyNumberFormat="1" applyFont="1" applyFill="1" applyBorder="1" applyAlignment="1">
      <alignment horizontal="left" vertical="center"/>
    </xf>
    <xf numFmtId="2" fontId="2" fillId="0" borderId="49" xfId="0" applyNumberFormat="1" applyFont="1" applyFill="1" applyBorder="1" applyAlignment="1">
      <alignment horizontal="left" vertical="center"/>
    </xf>
    <xf numFmtId="172" fontId="0" fillId="0" borderId="0" xfId="4" applyNumberFormat="1" applyFont="1" applyFill="1" applyBorder="1" applyAlignment="1">
      <alignment horizontal="center" vertical="center"/>
    </xf>
    <xf numFmtId="0" fontId="0" fillId="0" borderId="0" xfId="0" applyFill="1" applyBorder="1" applyAlignment="1">
      <alignment horizontal="left" vertical="center"/>
    </xf>
    <xf numFmtId="0" fontId="0" fillId="0" borderId="37" xfId="0" applyFill="1" applyBorder="1" applyAlignment="1">
      <alignment horizontal="left" vertical="center"/>
    </xf>
    <xf numFmtId="179" fontId="0" fillId="0" borderId="77" xfId="4" applyNumberFormat="1" applyFont="1" applyFill="1" applyBorder="1" applyAlignment="1">
      <alignment vertical="center"/>
    </xf>
    <xf numFmtId="179" fontId="0" fillId="0" borderId="34" xfId="4" applyNumberFormat="1" applyFont="1" applyFill="1" applyBorder="1" applyAlignment="1">
      <alignment vertical="center"/>
    </xf>
    <xf numFmtId="0" fontId="1" fillId="0" borderId="13" xfId="0" applyFont="1" applyFill="1" applyBorder="1" applyAlignment="1">
      <alignment horizontal="right"/>
    </xf>
    <xf numFmtId="0" fontId="2" fillId="0" borderId="12" xfId="0" applyFont="1" applyFill="1" applyBorder="1" applyAlignment="1">
      <alignment horizontal="left" vertical="center"/>
    </xf>
    <xf numFmtId="0" fontId="2" fillId="0" borderId="41" xfId="0" applyFont="1" applyFill="1" applyBorder="1" applyAlignment="1">
      <alignment horizontal="left" vertical="center"/>
    </xf>
    <xf numFmtId="0" fontId="1" fillId="0" borderId="59" xfId="0" applyFont="1" applyFill="1" applyBorder="1" applyAlignment="1">
      <alignment horizontal="right"/>
    </xf>
    <xf numFmtId="164" fontId="0" fillId="6" borderId="12" xfId="4" applyNumberFormat="1" applyFont="1" applyFill="1" applyBorder="1" applyAlignment="1">
      <alignment horizontal="right"/>
    </xf>
    <xf numFmtId="164" fontId="0" fillId="6" borderId="34" xfId="4" applyNumberFormat="1" applyFont="1" applyFill="1" applyBorder="1" applyAlignment="1">
      <alignment horizontal="right"/>
    </xf>
    <xf numFmtId="0" fontId="1" fillId="6" borderId="59" xfId="0" applyFont="1" applyFill="1" applyBorder="1" applyAlignment="1">
      <alignment horizontal="left"/>
    </xf>
    <xf numFmtId="0" fontId="1" fillId="6" borderId="51" xfId="0" applyFont="1" applyFill="1" applyBorder="1" applyAlignment="1">
      <alignment horizontal="left"/>
    </xf>
    <xf numFmtId="0" fontId="2" fillId="0" borderId="13" xfId="0" applyFont="1" applyFill="1" applyBorder="1" applyAlignment="1">
      <alignment horizontal="right"/>
    </xf>
    <xf numFmtId="0" fontId="2" fillId="0" borderId="0" xfId="0" applyFont="1" applyFill="1" applyBorder="1" applyAlignment="1">
      <alignment horizontal="right"/>
    </xf>
    <xf numFmtId="177" fontId="1" fillId="5" borderId="38" xfId="0" applyNumberFormat="1" applyFont="1" applyFill="1" applyBorder="1" applyAlignment="1">
      <alignment horizontal="right" vertical="center"/>
    </xf>
    <xf numFmtId="177" fontId="1" fillId="5" borderId="58" xfId="0" applyNumberFormat="1" applyFont="1" applyFill="1" applyBorder="1" applyAlignment="1">
      <alignment horizontal="right" vertical="center"/>
    </xf>
    <xf numFmtId="177" fontId="1" fillId="6" borderId="55" xfId="0" applyNumberFormat="1" applyFont="1" applyFill="1" applyBorder="1" applyAlignment="1">
      <alignment horizontal="left" vertical="center" wrapText="1"/>
    </xf>
    <xf numFmtId="0" fontId="2" fillId="0" borderId="52" xfId="0" applyFont="1" applyFill="1" applyBorder="1" applyAlignment="1">
      <alignment horizontal="center"/>
    </xf>
    <xf numFmtId="0" fontId="2" fillId="0" borderId="53" xfId="0" applyFont="1" applyFill="1" applyBorder="1" applyAlignment="1">
      <alignment horizontal="center"/>
    </xf>
    <xf numFmtId="0" fontId="2" fillId="0" borderId="54" xfId="0" applyFont="1" applyFill="1" applyBorder="1" applyAlignment="1">
      <alignment horizontal="center"/>
    </xf>
    <xf numFmtId="0" fontId="24" fillId="0" borderId="13" xfId="0" applyFont="1" applyFill="1" applyBorder="1" applyAlignment="1">
      <alignment horizontal="right"/>
    </xf>
    <xf numFmtId="0" fontId="24" fillId="0" borderId="0" xfId="0" applyFont="1" applyFill="1" applyBorder="1" applyAlignment="1">
      <alignment horizontal="right"/>
    </xf>
    <xf numFmtId="0" fontId="0" fillId="0" borderId="0" xfId="0" applyFill="1" applyBorder="1" applyAlignment="1">
      <alignment horizontal="left"/>
    </xf>
    <xf numFmtId="0" fontId="0" fillId="0" borderId="37" xfId="0" applyFill="1" applyBorder="1" applyAlignment="1">
      <alignment horizontal="left"/>
    </xf>
    <xf numFmtId="164" fontId="1" fillId="0" borderId="64" xfId="0" applyNumberFormat="1" applyFont="1" applyFill="1" applyBorder="1" applyAlignment="1">
      <alignment horizontal="right"/>
    </xf>
    <xf numFmtId="164" fontId="1" fillId="0" borderId="55" xfId="0" applyNumberFormat="1" applyFont="1" applyFill="1" applyBorder="1" applyAlignment="1">
      <alignment horizontal="right"/>
    </xf>
    <xf numFmtId="2" fontId="2" fillId="0" borderId="66" xfId="0" applyNumberFormat="1" applyFont="1" applyFill="1" applyBorder="1" applyAlignment="1">
      <alignment vertical="center"/>
    </xf>
    <xf numFmtId="2" fontId="2" fillId="0" borderId="48" xfId="0" applyNumberFormat="1" applyFont="1" applyFill="1" applyBorder="1" applyAlignment="1">
      <alignment vertical="center"/>
    </xf>
    <xf numFmtId="2" fontId="2" fillId="0" borderId="49" xfId="0" applyNumberFormat="1" applyFont="1" applyFill="1" applyBorder="1" applyAlignment="1">
      <alignment vertical="center"/>
    </xf>
    <xf numFmtId="164" fontId="1" fillId="0" borderId="13" xfId="0" applyNumberFormat="1" applyFont="1" applyFill="1" applyBorder="1" applyAlignment="1">
      <alignment horizontal="right"/>
    </xf>
    <xf numFmtId="164" fontId="1" fillId="0" borderId="0" xfId="0" applyNumberFormat="1" applyFont="1" applyFill="1" applyBorder="1" applyAlignment="1">
      <alignment horizontal="right"/>
    </xf>
    <xf numFmtId="164" fontId="1" fillId="0" borderId="67" xfId="0" applyNumberFormat="1" applyFont="1" applyFill="1" applyBorder="1" applyAlignment="1">
      <alignment horizontal="right"/>
    </xf>
    <xf numFmtId="164" fontId="1" fillId="0" borderId="51" xfId="0" applyNumberFormat="1" applyFont="1" applyFill="1" applyBorder="1" applyAlignment="1">
      <alignment horizontal="right"/>
    </xf>
    <xf numFmtId="0" fontId="1" fillId="0" borderId="64" xfId="0" applyFont="1" applyFill="1" applyBorder="1" applyAlignment="1">
      <alignment horizontal="right"/>
    </xf>
    <xf numFmtId="0" fontId="1" fillId="0" borderId="55" xfId="0" applyFont="1" applyFill="1" applyBorder="1" applyAlignment="1">
      <alignment horizontal="right"/>
    </xf>
    <xf numFmtId="164" fontId="1" fillId="0" borderId="47" xfId="0" applyNumberFormat="1" applyFont="1" applyFill="1" applyBorder="1" applyAlignment="1">
      <alignment horizontal="right"/>
    </xf>
    <xf numFmtId="164" fontId="1" fillId="0" borderId="42" xfId="0" applyNumberFormat="1" applyFont="1" applyFill="1" applyBorder="1" applyAlignment="1">
      <alignment horizontal="right"/>
    </xf>
    <xf numFmtId="164" fontId="1" fillId="0" borderId="11" xfId="0" applyNumberFormat="1" applyFont="1" applyFill="1" applyBorder="1" applyAlignment="1">
      <alignment horizontal="right"/>
    </xf>
    <xf numFmtId="164" fontId="1" fillId="0" borderId="12" xfId="0" applyNumberFormat="1" applyFont="1" applyFill="1" applyBorder="1" applyAlignment="1">
      <alignment horizontal="right"/>
    </xf>
    <xf numFmtId="176" fontId="0" fillId="0" borderId="37" xfId="4" applyNumberFormat="1" applyFont="1" applyFill="1" applyBorder="1" applyAlignment="1">
      <alignment horizontal="center" vertical="center"/>
    </xf>
    <xf numFmtId="0" fontId="2" fillId="0" borderId="68" xfId="0" applyFont="1" applyFill="1" applyBorder="1" applyAlignment="1"/>
    <xf numFmtId="0" fontId="2" fillId="0" borderId="45" xfId="0" applyFont="1" applyFill="1" applyBorder="1" applyAlignment="1"/>
    <xf numFmtId="0" fontId="2" fillId="0" borderId="69" xfId="0" applyFont="1" applyFill="1" applyBorder="1" applyAlignment="1"/>
    <xf numFmtId="0" fontId="1" fillId="7" borderId="63" xfId="0" applyFont="1" applyFill="1" applyBorder="1" applyAlignment="1">
      <alignment horizontal="right"/>
    </xf>
    <xf numFmtId="0" fontId="0" fillId="7" borderId="42" xfId="0" applyFill="1" applyBorder="1" applyAlignment="1">
      <alignment horizontal="right"/>
    </xf>
    <xf numFmtId="0" fontId="2" fillId="0" borderId="66" xfId="0" applyFont="1" applyFill="1" applyBorder="1" applyAlignment="1">
      <alignment horizontal="left"/>
    </xf>
    <xf numFmtId="0" fontId="2" fillId="0" borderId="48" xfId="0" applyFont="1" applyFill="1" applyBorder="1" applyAlignment="1">
      <alignment horizontal="left"/>
    </xf>
    <xf numFmtId="0" fontId="2" fillId="0" borderId="49" xfId="0" applyFont="1" applyFill="1" applyBorder="1" applyAlignment="1">
      <alignment horizontal="left"/>
    </xf>
    <xf numFmtId="0" fontId="1" fillId="6" borderId="13" xfId="0" quotePrefix="1" applyFont="1" applyFill="1" applyBorder="1" applyAlignment="1">
      <alignment vertical="top" wrapText="1"/>
    </xf>
    <xf numFmtId="0" fontId="1" fillId="6" borderId="0" xfId="0" quotePrefix="1" applyFont="1" applyFill="1" applyBorder="1" applyAlignment="1">
      <alignment vertical="top" wrapText="1"/>
    </xf>
    <xf numFmtId="0" fontId="1" fillId="6" borderId="37" xfId="0" quotePrefix="1" applyFont="1" applyFill="1" applyBorder="1" applyAlignment="1">
      <alignment vertical="top" wrapText="1"/>
    </xf>
    <xf numFmtId="0" fontId="1" fillId="6" borderId="11" xfId="0" quotePrefix="1" applyFont="1" applyFill="1" applyBorder="1" applyAlignment="1">
      <alignment vertical="top" wrapText="1"/>
    </xf>
    <xf numFmtId="0" fontId="1" fillId="6" borderId="12" xfId="0" quotePrefix="1" applyFont="1" applyFill="1" applyBorder="1" applyAlignment="1">
      <alignment vertical="top" wrapText="1"/>
    </xf>
    <xf numFmtId="0" fontId="1" fillId="6" borderId="34" xfId="0" quotePrefix="1" applyFont="1" applyFill="1" applyBorder="1" applyAlignment="1">
      <alignment vertical="top" wrapText="1"/>
    </xf>
    <xf numFmtId="0" fontId="1" fillId="6" borderId="13" xfId="0" quotePrefix="1" applyFont="1" applyFill="1" applyBorder="1" applyAlignment="1"/>
    <xf numFmtId="0" fontId="1" fillId="6" borderId="0" xfId="0" quotePrefix="1" applyFont="1" applyFill="1" applyBorder="1" applyAlignment="1"/>
    <xf numFmtId="0" fontId="1" fillId="6" borderId="37" xfId="0" quotePrefix="1" applyFont="1" applyFill="1" applyBorder="1" applyAlignment="1"/>
    <xf numFmtId="164" fontId="0" fillId="6" borderId="42" xfId="0" applyNumberFormat="1" applyFill="1" applyBorder="1" applyAlignment="1">
      <alignment horizontal="left"/>
    </xf>
    <xf numFmtId="164" fontId="0" fillId="6" borderId="43" xfId="0" applyNumberFormat="1" applyFill="1" applyBorder="1" applyAlignment="1">
      <alignment horizontal="left"/>
    </xf>
    <xf numFmtId="164" fontId="0" fillId="0" borderId="37" xfId="0" applyNumberFormat="1" applyFill="1" applyBorder="1" applyAlignment="1"/>
    <xf numFmtId="9" fontId="0" fillId="0" borderId="37" xfId="4" applyFont="1" applyFill="1" applyBorder="1" applyAlignment="1"/>
    <xf numFmtId="0" fontId="0" fillId="0" borderId="0" xfId="0" applyFill="1" applyBorder="1" applyAlignment="1"/>
    <xf numFmtId="0" fontId="0" fillId="0" borderId="37" xfId="0" applyFill="1" applyBorder="1" applyAlignment="1"/>
    <xf numFmtId="0" fontId="1" fillId="0" borderId="12" xfId="0" applyFont="1" applyFill="1" applyBorder="1" applyAlignment="1">
      <alignment horizontal="right"/>
    </xf>
    <xf numFmtId="14" fontId="19" fillId="0" borderId="18" xfId="0" applyNumberFormat="1" applyFont="1" applyBorder="1" applyAlignment="1">
      <alignment horizontal="right" vertical="center"/>
    </xf>
    <xf numFmtId="164" fontId="2" fillId="0" borderId="13" xfId="0" applyNumberFormat="1"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horizontal="left" vertical="top" wrapText="1"/>
    </xf>
  </cellXfs>
  <cellStyles count="6">
    <cellStyle name="Comma" xfId="1" builtinId="3"/>
    <cellStyle name="Currency" xfId="2" builtinId="4"/>
    <cellStyle name="Hyperlink" xfId="5" builtinId="8"/>
    <cellStyle name="Normal" xfId="0" builtinId="0"/>
    <cellStyle name="Normal 2" xfId="3" xr:uid="{00000000-0005-0000-0000-000003000000}"/>
    <cellStyle name="Percent" xfId="4" builtinId="5"/>
  </cellStyles>
  <dxfs count="0"/>
  <tableStyles count="0" defaultTableStyle="TableStyleMedium9" defaultPivotStyle="PivotStyleLight16"/>
  <colors>
    <mruColors>
      <color rgb="FFFFFF99"/>
      <color rgb="FFC0C0C0"/>
      <color rgb="FFDDDDDD"/>
      <color rgb="FFE2E2E2"/>
      <color rgb="FF99FF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47105</xdr:colOff>
      <xdr:row>122</xdr:row>
      <xdr:rowOff>18357</xdr:rowOff>
    </xdr:from>
    <xdr:to>
      <xdr:col>4</xdr:col>
      <xdr:colOff>1608339</xdr:colOff>
      <xdr:row>136</xdr:row>
      <xdr:rowOff>53577</xdr:rowOff>
    </xdr:to>
    <xdr:sp macro="" textlink="">
      <xdr:nvSpPr>
        <xdr:cNvPr id="2" name="Text Box 1">
          <a:extLst>
            <a:ext uri="{FF2B5EF4-FFF2-40B4-BE49-F238E27FC236}">
              <a16:creationId xmlns:a16="http://schemas.microsoft.com/office/drawing/2014/main" id="{BDEAD0F9-01EC-479B-9572-C298561BE063}"/>
            </a:ext>
          </a:extLst>
        </xdr:cNvPr>
        <xdr:cNvSpPr txBox="1">
          <a:spLocks noChangeArrowheads="1"/>
        </xdr:cNvSpPr>
      </xdr:nvSpPr>
      <xdr:spPr bwMode="auto">
        <a:xfrm>
          <a:off x="5267996" y="22038966"/>
          <a:ext cx="4990234" cy="320228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NOTES</a:t>
          </a:r>
        </a:p>
        <a:p>
          <a:pPr algn="l" rtl="0">
            <a:defRPr sz="1000"/>
          </a:pPr>
          <a:r>
            <a:rPr lang="en-US" sz="800" b="0" i="0" u="none" strike="noStrike" baseline="0">
              <a:solidFill>
                <a:srgbClr val="000000"/>
              </a:solidFill>
              <a:latin typeface="Arial"/>
              <a:cs typeface="Arial"/>
            </a:rPr>
            <a:t>This template was prepared by the MSBA as a tool to assist Districts and consultants in understanding MSBA policies and practices regarding potential impact on the MSBA’s calculation of a potential Basis of Total Facilities Grant and potential Total Maximum Facilities Grant.  This template does not contain a final, exhaustive list of all evaluations which the MSBA may use in determining whether items are eligible for reimbursement by the MSBA.  The MSBA will perform an independent analysis based on a review of information and estimates provided by the District for the proposed school project that may or may not agree with the estimates generated by the District using this template.</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1 - The Estimated Basis of Total Facilities Grant and Estimated Maximum Facilities Grant amounts do not include any potentially eligible contingency funds and are subject to review and audit by the MSBA.  </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2. Costs associated with the commissioning of ingeligible square footge is estimated to result in the recovery of a portion of the overall commissioning cost. The OPM has estimated this recovery of funds to be $_____. The proposed demolition of the _______ School is expected to result in the MSBA recovering a portion of state funds previously paid to the District for the _________ project at the existing facilities completed in ____. The MSBA will perform an independent analysis based on a review of its records and information and estimates provided by the District for the proposed school project that may or may not agree with the estimated cost recovery generated by the District and its consultants using this template.</a:t>
          </a: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3 - Pursuant to Section 3.21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 </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33618</xdr:colOff>
      <xdr:row>144</xdr:row>
      <xdr:rowOff>78442</xdr:rowOff>
    </xdr:from>
    <xdr:to>
      <xdr:col>0</xdr:col>
      <xdr:colOff>2386293</xdr:colOff>
      <xdr:row>159</xdr:row>
      <xdr:rowOff>145677</xdr:rowOff>
    </xdr:to>
    <xdr:sp macro="" textlink="">
      <xdr:nvSpPr>
        <xdr:cNvPr id="3" name="Text Box 22">
          <a:extLst>
            <a:ext uri="{FF2B5EF4-FFF2-40B4-BE49-F238E27FC236}">
              <a16:creationId xmlns:a16="http://schemas.microsoft.com/office/drawing/2014/main" id="{E6090EA5-C23B-485F-A16F-FCFDAE7B1CB8}"/>
            </a:ext>
          </a:extLst>
        </xdr:cNvPr>
        <xdr:cNvSpPr txBox="1">
          <a:spLocks noChangeArrowheads="1"/>
        </xdr:cNvSpPr>
      </xdr:nvSpPr>
      <xdr:spPr bwMode="auto">
        <a:xfrm>
          <a:off x="33618" y="25672677"/>
          <a:ext cx="2352675"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Chair of School Building Committee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twoCellAnchor>
    <xdr:from>
      <xdr:col>0</xdr:col>
      <xdr:colOff>2544755</xdr:colOff>
      <xdr:row>144</xdr:row>
      <xdr:rowOff>87100</xdr:rowOff>
    </xdr:from>
    <xdr:to>
      <xdr:col>1</xdr:col>
      <xdr:colOff>1256333</xdr:colOff>
      <xdr:row>159</xdr:row>
      <xdr:rowOff>154335</xdr:rowOff>
    </xdr:to>
    <xdr:sp macro="" textlink="">
      <xdr:nvSpPr>
        <xdr:cNvPr id="4" name="Text Box 23">
          <a:extLst>
            <a:ext uri="{FF2B5EF4-FFF2-40B4-BE49-F238E27FC236}">
              <a16:creationId xmlns:a16="http://schemas.microsoft.com/office/drawing/2014/main" id="{330E6180-7184-4BAC-9448-C5E91FD31EC3}"/>
            </a:ext>
          </a:extLst>
        </xdr:cNvPr>
        <xdr:cNvSpPr txBox="1">
          <a:spLocks noChangeArrowheads="1"/>
        </xdr:cNvSpPr>
      </xdr:nvSpPr>
      <xdr:spPr bwMode="auto">
        <a:xfrm>
          <a:off x="2544755" y="25681335"/>
          <a:ext cx="2319872"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Chief Executive Officer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twoCellAnchor>
    <xdr:from>
      <xdr:col>2</xdr:col>
      <xdr:colOff>33618</xdr:colOff>
      <xdr:row>144</xdr:row>
      <xdr:rowOff>78442</xdr:rowOff>
    </xdr:from>
    <xdr:to>
      <xdr:col>3</xdr:col>
      <xdr:colOff>606900</xdr:colOff>
      <xdr:row>159</xdr:row>
      <xdr:rowOff>145677</xdr:rowOff>
    </xdr:to>
    <xdr:sp macro="" textlink="">
      <xdr:nvSpPr>
        <xdr:cNvPr id="5" name="Text Box 23">
          <a:extLst>
            <a:ext uri="{FF2B5EF4-FFF2-40B4-BE49-F238E27FC236}">
              <a16:creationId xmlns:a16="http://schemas.microsoft.com/office/drawing/2014/main" id="{66BCE74D-3936-4F18-9F15-E763D0C65532}"/>
            </a:ext>
          </a:extLst>
        </xdr:cNvPr>
        <xdr:cNvSpPr txBox="1">
          <a:spLocks noChangeArrowheads="1"/>
        </xdr:cNvSpPr>
      </xdr:nvSpPr>
      <xdr:spPr bwMode="auto">
        <a:xfrm>
          <a:off x="5109883" y="25672677"/>
          <a:ext cx="2321399"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Superintendent of Schools</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twoCellAnchor>
    <xdr:from>
      <xdr:col>3</xdr:col>
      <xdr:colOff>717685</xdr:colOff>
      <xdr:row>144</xdr:row>
      <xdr:rowOff>78442</xdr:rowOff>
    </xdr:from>
    <xdr:to>
      <xdr:col>4</xdr:col>
      <xdr:colOff>1464150</xdr:colOff>
      <xdr:row>159</xdr:row>
      <xdr:rowOff>145677</xdr:rowOff>
    </xdr:to>
    <xdr:sp macro="" textlink="">
      <xdr:nvSpPr>
        <xdr:cNvPr id="6" name="Text Box 23">
          <a:extLst>
            <a:ext uri="{FF2B5EF4-FFF2-40B4-BE49-F238E27FC236}">
              <a16:creationId xmlns:a16="http://schemas.microsoft.com/office/drawing/2014/main" id="{FBF4D1A6-3A51-4A2F-A33D-F664F8A3884E}"/>
            </a:ext>
          </a:extLst>
        </xdr:cNvPr>
        <xdr:cNvSpPr txBox="1">
          <a:spLocks noChangeArrowheads="1"/>
        </xdr:cNvSpPr>
      </xdr:nvSpPr>
      <xdr:spPr bwMode="auto">
        <a:xfrm>
          <a:off x="7542067" y="25672677"/>
          <a:ext cx="2315289" cy="242047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000" b="0" i="0" u="none" strike="noStrike" baseline="0">
              <a:solidFill>
                <a:srgbClr val="000000"/>
              </a:solidFill>
              <a:latin typeface="Arial"/>
              <a:cs typeface="Arial"/>
            </a:rPr>
            <a:t>By signing this Total Project Budget, I hereby certify that I have read and understand the form and further certify, to the best of my knowledge and belief, that the information supplied by the District in the table above is true, accurate, and complete.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________________________________</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By: </a:t>
          </a:r>
        </a:p>
        <a:p>
          <a:pPr algn="l" rtl="0">
            <a:defRPr sz="1000"/>
          </a:pPr>
          <a:r>
            <a:rPr lang="en-US" sz="1000" b="0" i="0" u="none" strike="noStrike" baseline="0">
              <a:solidFill>
                <a:srgbClr val="000000"/>
              </a:solidFill>
              <a:latin typeface="Arial"/>
              <a:cs typeface="Arial"/>
            </a:rPr>
            <a:t>Title: Chair of the School Committee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Date:  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assschoolbuildings.org/sites/default/files/edit-contentfiles/Building_With_Us/Detailed_Design/Commissioning/MSBA%20Fee%20Schedule%20for%20Commissioning%20Services%20-%20Core%20Program-082520.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1BBC-1AF3-41C9-934D-B8EFED20D8FB}">
  <sheetPr>
    <pageSetUpPr fitToPage="1"/>
  </sheetPr>
  <dimension ref="A1:S463"/>
  <sheetViews>
    <sheetView showGridLines="0" tabSelected="1" zoomScale="90" zoomScaleNormal="90" workbookViewId="0">
      <selection activeCell="H118" sqref="H118:H119"/>
    </sheetView>
  </sheetViews>
  <sheetFormatPr defaultColWidth="8.6640625" defaultRowHeight="13.2" x14ac:dyDescent="0.25"/>
  <cols>
    <col min="1" max="1" width="54.109375" style="1" customWidth="1"/>
    <col min="2" max="2" width="22" style="8" customWidth="1"/>
    <col min="3" max="3" width="26.33203125" style="3" customWidth="1"/>
    <col min="4" max="4" width="23.44140625" style="3" customWidth="1"/>
    <col min="5" max="5" width="24.6640625" style="1" customWidth="1"/>
    <col min="6" max="6" width="26.6640625" style="96" bestFit="1" customWidth="1"/>
    <col min="7" max="7" width="17.33203125" style="96" bestFit="1" customWidth="1"/>
    <col min="8" max="8" width="20.109375" style="96" bestFit="1" customWidth="1"/>
    <col min="9" max="9" width="20" style="96" bestFit="1" customWidth="1"/>
    <col min="10" max="10" width="26.33203125" style="96" bestFit="1" customWidth="1"/>
    <col min="11" max="12" width="20.6640625" style="96" bestFit="1" customWidth="1"/>
    <col min="13" max="13" width="9.109375" style="96"/>
    <col min="14" max="14" width="8.109375" customWidth="1"/>
    <col min="15" max="15" width="10.44140625" bestFit="1" customWidth="1"/>
    <col min="16" max="16" width="20.6640625" customWidth="1"/>
  </cols>
  <sheetData>
    <row r="1" spans="1:13" s="12" customFormat="1" ht="38.25" customHeight="1" thickBot="1" x14ac:dyDescent="0.3">
      <c r="A1" s="30" t="s">
        <v>0</v>
      </c>
      <c r="B1" s="376" t="str">
        <f>IF('PSB Template CSI'!B12&lt;1,"Provide reconciled CSI budget estimates on PSB Template CSI tab","")</f>
        <v>Provide reconciled CSI budget estimates on PSB Template CSI tab</v>
      </c>
      <c r="C1" s="376"/>
      <c r="D1" s="25"/>
      <c r="E1" s="29" t="s">
        <v>343</v>
      </c>
      <c r="F1" s="197"/>
      <c r="G1" s="197">
        <v>44413</v>
      </c>
      <c r="H1" s="95"/>
      <c r="I1" s="95"/>
      <c r="J1" s="95"/>
      <c r="K1" s="95"/>
      <c r="L1" s="95"/>
      <c r="M1" s="95"/>
    </row>
    <row r="2" spans="1:13" ht="54" customHeight="1" x14ac:dyDescent="0.25">
      <c r="A2" s="45" t="s">
        <v>1</v>
      </c>
      <c r="B2" s="31" t="s">
        <v>2</v>
      </c>
      <c r="C2" s="10" t="s">
        <v>3</v>
      </c>
      <c r="D2" s="34" t="s">
        <v>4</v>
      </c>
      <c r="E2" s="11" t="s">
        <v>5</v>
      </c>
    </row>
    <row r="3" spans="1:13" s="52" customFormat="1" ht="13.8" thickBot="1" x14ac:dyDescent="0.3">
      <c r="A3" s="276" t="s">
        <v>6</v>
      </c>
      <c r="B3" s="277"/>
      <c r="C3" s="278"/>
      <c r="D3" s="279"/>
      <c r="E3" s="280"/>
      <c r="F3" s="404" t="s">
        <v>7</v>
      </c>
      <c r="G3" s="405"/>
      <c r="H3" s="405"/>
      <c r="I3" s="406"/>
      <c r="J3" s="72"/>
    </row>
    <row r="4" spans="1:13" s="52" customFormat="1" ht="12.75" customHeight="1" thickTop="1" x14ac:dyDescent="0.25">
      <c r="A4" s="79" t="s">
        <v>8</v>
      </c>
      <c r="B4" s="91">
        <v>0</v>
      </c>
      <c r="C4" s="281">
        <v>0</v>
      </c>
      <c r="D4" s="282">
        <f>B4-C4</f>
        <v>0</v>
      </c>
      <c r="E4" s="283"/>
      <c r="F4" s="339" t="s">
        <v>9</v>
      </c>
      <c r="G4" s="339" t="s">
        <v>10</v>
      </c>
      <c r="H4" s="339" t="s">
        <v>11</v>
      </c>
      <c r="I4" s="180" t="s">
        <v>12</v>
      </c>
      <c r="J4" s="72"/>
    </row>
    <row r="5" spans="1:13" s="52" customFormat="1" ht="12.75" customHeight="1" x14ac:dyDescent="0.25">
      <c r="A5" s="80" t="s">
        <v>13</v>
      </c>
      <c r="B5" s="91">
        <v>0</v>
      </c>
      <c r="C5" s="281">
        <v>0</v>
      </c>
      <c r="D5" s="282">
        <f>B5-C5</f>
        <v>0</v>
      </c>
      <c r="E5" s="283"/>
      <c r="F5" s="338" t="s">
        <v>14</v>
      </c>
      <c r="G5" s="106">
        <f>B24+B4+B7</f>
        <v>0</v>
      </c>
      <c r="H5" s="106">
        <f>C24+C4+C7</f>
        <v>0</v>
      </c>
      <c r="I5" s="107">
        <f>G5-H5</f>
        <v>0</v>
      </c>
      <c r="J5" s="72"/>
    </row>
    <row r="6" spans="1:13" s="52" customFormat="1" ht="12.75" customHeight="1" x14ac:dyDescent="0.25">
      <c r="A6" s="80" t="s">
        <v>15</v>
      </c>
      <c r="B6" s="91">
        <v>0</v>
      </c>
      <c r="C6" s="281">
        <v>0</v>
      </c>
      <c r="D6" s="282">
        <f>B6-C6</f>
        <v>0</v>
      </c>
      <c r="E6" s="283"/>
      <c r="F6" s="338" t="s">
        <v>16</v>
      </c>
      <c r="G6" s="106">
        <f>B43+B5+B6</f>
        <v>0</v>
      </c>
      <c r="H6" s="106">
        <f>C43+C5+C6</f>
        <v>0</v>
      </c>
      <c r="I6" s="107">
        <f>G6-H6</f>
        <v>0</v>
      </c>
      <c r="J6" s="72"/>
    </row>
    <row r="7" spans="1:13" s="52" customFormat="1" ht="12.75" customHeight="1" x14ac:dyDescent="0.25">
      <c r="A7" s="80" t="s">
        <v>17</v>
      </c>
      <c r="B7" s="91">
        <v>0</v>
      </c>
      <c r="C7" s="281">
        <v>0</v>
      </c>
      <c r="D7" s="282">
        <f>B7-C7</f>
        <v>0</v>
      </c>
      <c r="E7" s="283"/>
      <c r="F7" s="338" t="s">
        <v>18</v>
      </c>
      <c r="G7" s="377" t="s">
        <v>19</v>
      </c>
      <c r="H7" s="377"/>
      <c r="I7" s="378"/>
      <c r="J7" s="72"/>
    </row>
    <row r="8" spans="1:13" s="52" customFormat="1" ht="15" customHeight="1" x14ac:dyDescent="0.25">
      <c r="A8" s="194" t="s">
        <v>20</v>
      </c>
      <c r="B8" s="92">
        <f>SUM(B4:B7)</f>
        <v>0</v>
      </c>
      <c r="C8" s="92">
        <f>SUM(C4:C7)</f>
        <v>0</v>
      </c>
      <c r="D8" s="92">
        <f>B8-C8</f>
        <v>0</v>
      </c>
      <c r="E8" s="93">
        <f>D8*$C$122</f>
        <v>0</v>
      </c>
      <c r="F8" s="217" t="s">
        <v>21</v>
      </c>
      <c r="G8" s="106">
        <f>B111</f>
        <v>0</v>
      </c>
      <c r="H8" s="106">
        <f>C111</f>
        <v>0</v>
      </c>
      <c r="I8" s="107">
        <f>G8-H8</f>
        <v>0</v>
      </c>
      <c r="J8" s="72"/>
    </row>
    <row r="9" spans="1:13" s="52" customFormat="1" x14ac:dyDescent="0.25">
      <c r="A9" s="276" t="s">
        <v>22</v>
      </c>
      <c r="B9" s="277"/>
      <c r="C9" s="278"/>
      <c r="D9" s="279"/>
      <c r="E9" s="280"/>
      <c r="F9" s="217" t="s">
        <v>23</v>
      </c>
      <c r="G9" s="106">
        <f>B115</f>
        <v>0</v>
      </c>
      <c r="H9" s="106">
        <f>C115</f>
        <v>0</v>
      </c>
      <c r="I9" s="107">
        <f>G9-H9</f>
        <v>0</v>
      </c>
      <c r="J9" s="72"/>
    </row>
    <row r="10" spans="1:13" s="52" customFormat="1" x14ac:dyDescent="0.25">
      <c r="A10" s="56" t="s">
        <v>24</v>
      </c>
      <c r="B10" s="91">
        <v>0</v>
      </c>
      <c r="C10" s="91">
        <v>0</v>
      </c>
      <c r="D10" s="282">
        <f>B10-C10</f>
        <v>0</v>
      </c>
      <c r="E10" s="93">
        <f>D10*$C$122</f>
        <v>0</v>
      </c>
      <c r="F10" s="217" t="s">
        <v>25</v>
      </c>
      <c r="G10" s="377" t="s">
        <v>26</v>
      </c>
      <c r="H10" s="377"/>
      <c r="I10" s="381"/>
      <c r="J10" s="72"/>
    </row>
    <row r="11" spans="1:13" s="52" customFormat="1" x14ac:dyDescent="0.25">
      <c r="A11" s="18" t="s">
        <v>27</v>
      </c>
      <c r="B11" s="284"/>
      <c r="C11" s="278"/>
      <c r="D11" s="279"/>
      <c r="E11" s="280"/>
      <c r="F11" s="222"/>
      <c r="G11" s="478" t="s">
        <v>28</v>
      </c>
      <c r="H11" s="478"/>
      <c r="I11" s="170">
        <f>SUM(I5:I10)</f>
        <v>0</v>
      </c>
      <c r="J11" s="72"/>
    </row>
    <row r="12" spans="1:13" s="52" customFormat="1" x14ac:dyDescent="0.25">
      <c r="A12" s="57" t="s">
        <v>29</v>
      </c>
      <c r="B12" s="91">
        <v>0</v>
      </c>
      <c r="C12" s="281">
        <v>0</v>
      </c>
      <c r="D12" s="282">
        <f t="shared" ref="D12:D23" si="0">B12-C12</f>
        <v>0</v>
      </c>
      <c r="E12" s="283"/>
      <c r="F12" s="72"/>
      <c r="G12" s="72"/>
      <c r="H12" s="72"/>
      <c r="I12" s="72"/>
      <c r="J12" s="72"/>
      <c r="K12" s="72"/>
      <c r="L12" s="72"/>
      <c r="M12" s="72"/>
    </row>
    <row r="13" spans="1:13" s="52" customFormat="1" ht="13.8" thickBot="1" x14ac:dyDescent="0.3">
      <c r="A13" s="57" t="s">
        <v>30</v>
      </c>
      <c r="B13" s="91">
        <v>0</v>
      </c>
      <c r="C13" s="281">
        <v>0</v>
      </c>
      <c r="D13" s="282">
        <f t="shared" si="0"/>
        <v>0</v>
      </c>
      <c r="E13" s="283"/>
      <c r="F13" s="404" t="s">
        <v>31</v>
      </c>
      <c r="G13" s="405"/>
      <c r="H13" s="405"/>
      <c r="I13" s="406"/>
    </row>
    <row r="14" spans="1:13" s="52" customFormat="1" ht="13.8" thickTop="1" x14ac:dyDescent="0.25">
      <c r="A14" s="57" t="s">
        <v>32</v>
      </c>
      <c r="B14" s="91">
        <v>0</v>
      </c>
      <c r="C14" s="281">
        <v>0</v>
      </c>
      <c r="D14" s="282">
        <f t="shared" si="0"/>
        <v>0</v>
      </c>
      <c r="E14" s="283"/>
      <c r="F14" s="257" t="s">
        <v>9</v>
      </c>
      <c r="G14" s="339" t="s">
        <v>10</v>
      </c>
      <c r="H14" s="474"/>
      <c r="I14" s="474"/>
    </row>
    <row r="15" spans="1:13" s="52" customFormat="1" x14ac:dyDescent="0.25">
      <c r="A15" s="57" t="s">
        <v>33</v>
      </c>
      <c r="B15" s="91">
        <v>0</v>
      </c>
      <c r="C15" s="91">
        <v>0</v>
      </c>
      <c r="D15" s="282">
        <f t="shared" si="0"/>
        <v>0</v>
      </c>
      <c r="E15" s="283"/>
      <c r="F15" s="338" t="s">
        <v>34</v>
      </c>
      <c r="G15" s="106">
        <f>B45</f>
        <v>0</v>
      </c>
      <c r="H15" s="474"/>
      <c r="I15" s="474"/>
    </row>
    <row r="16" spans="1:13" s="52" customFormat="1" x14ac:dyDescent="0.25">
      <c r="A16" s="57" t="s">
        <v>35</v>
      </c>
      <c r="B16" s="91">
        <v>0</v>
      </c>
      <c r="C16" s="281">
        <v>0</v>
      </c>
      <c r="D16" s="282">
        <f t="shared" si="0"/>
        <v>0</v>
      </c>
      <c r="E16" s="283"/>
      <c r="F16" s="338" t="s">
        <v>36</v>
      </c>
      <c r="G16" s="106">
        <f>B100</f>
        <v>0</v>
      </c>
      <c r="H16" s="474"/>
      <c r="I16" s="474"/>
    </row>
    <row r="17" spans="1:13" s="52" customFormat="1" x14ac:dyDescent="0.25">
      <c r="A17" s="57" t="s">
        <v>37</v>
      </c>
      <c r="B17" s="91">
        <v>0</v>
      </c>
      <c r="C17" s="281">
        <v>0</v>
      </c>
      <c r="D17" s="282">
        <f t="shared" si="0"/>
        <v>0</v>
      </c>
      <c r="E17" s="285"/>
      <c r="F17" s="338" t="s">
        <v>38</v>
      </c>
      <c r="G17" s="476" t="s">
        <v>26</v>
      </c>
      <c r="H17" s="476"/>
      <c r="I17" s="477"/>
    </row>
    <row r="18" spans="1:13" s="52" customFormat="1" x14ac:dyDescent="0.25">
      <c r="A18" s="57" t="s">
        <v>39</v>
      </c>
      <c r="B18" s="91">
        <v>0</v>
      </c>
      <c r="C18" s="281">
        <v>0</v>
      </c>
      <c r="D18" s="282">
        <f t="shared" si="0"/>
        <v>0</v>
      </c>
      <c r="E18" s="283"/>
      <c r="F18" s="338" t="s">
        <v>40</v>
      </c>
      <c r="G18" s="106">
        <f>SUM(G15:G17)</f>
        <v>0</v>
      </c>
      <c r="H18" s="474"/>
      <c r="I18" s="474"/>
    </row>
    <row r="19" spans="1:13" s="52" customFormat="1" x14ac:dyDescent="0.25">
      <c r="A19" s="57" t="s">
        <v>41</v>
      </c>
      <c r="B19" s="91">
        <v>0</v>
      </c>
      <c r="C19" s="281">
        <v>0</v>
      </c>
      <c r="D19" s="282">
        <f t="shared" si="0"/>
        <v>0</v>
      </c>
      <c r="E19" s="283"/>
      <c r="F19" s="338" t="s">
        <v>42</v>
      </c>
      <c r="G19" s="191">
        <v>0.2</v>
      </c>
      <c r="H19" s="475"/>
      <c r="I19" s="475"/>
    </row>
    <row r="20" spans="1:13" s="52" customFormat="1" x14ac:dyDescent="0.25">
      <c r="A20" s="58" t="s">
        <v>43</v>
      </c>
      <c r="B20" s="91">
        <v>0</v>
      </c>
      <c r="C20" s="265">
        <v>0</v>
      </c>
      <c r="D20" s="282">
        <f t="shared" si="0"/>
        <v>0</v>
      </c>
      <c r="E20" s="286"/>
      <c r="F20" s="338" t="s">
        <v>44</v>
      </c>
      <c r="G20" s="106">
        <f>G18*G19</f>
        <v>0</v>
      </c>
      <c r="H20" s="474"/>
      <c r="I20" s="474"/>
    </row>
    <row r="21" spans="1:13" s="52" customFormat="1" x14ac:dyDescent="0.25">
      <c r="A21" s="58" t="s">
        <v>45</v>
      </c>
      <c r="B21" s="91">
        <v>0</v>
      </c>
      <c r="C21" s="265">
        <v>0</v>
      </c>
      <c r="D21" s="282">
        <f t="shared" si="0"/>
        <v>0</v>
      </c>
      <c r="E21" s="286"/>
      <c r="F21" s="234" t="s">
        <v>46</v>
      </c>
      <c r="G21" s="223">
        <f>I11-G20</f>
        <v>0</v>
      </c>
      <c r="H21" s="472" t="s">
        <v>47</v>
      </c>
      <c r="I21" s="473"/>
    </row>
    <row r="22" spans="1:13" s="52" customFormat="1" x14ac:dyDescent="0.25">
      <c r="A22" s="58" t="s">
        <v>48</v>
      </c>
      <c r="B22" s="91">
        <v>0</v>
      </c>
      <c r="C22" s="265">
        <v>0</v>
      </c>
      <c r="D22" s="282">
        <f t="shared" si="0"/>
        <v>0</v>
      </c>
      <c r="E22" s="286"/>
      <c r="F22" s="469" t="s">
        <v>49</v>
      </c>
      <c r="G22" s="470"/>
      <c r="H22" s="470"/>
      <c r="I22" s="471"/>
    </row>
    <row r="23" spans="1:13" s="52" customFormat="1" ht="12.75" customHeight="1" x14ac:dyDescent="0.25">
      <c r="A23" s="58" t="s">
        <v>50</v>
      </c>
      <c r="B23" s="91">
        <v>0</v>
      </c>
      <c r="C23" s="265">
        <v>0</v>
      </c>
      <c r="D23" s="282">
        <f t="shared" si="0"/>
        <v>0</v>
      </c>
      <c r="E23" s="286"/>
      <c r="F23" s="463" t="s">
        <v>51</v>
      </c>
      <c r="G23" s="464"/>
      <c r="H23" s="464"/>
      <c r="I23" s="465"/>
    </row>
    <row r="24" spans="1:13" s="52" customFormat="1" ht="15" customHeight="1" x14ac:dyDescent="0.25">
      <c r="A24" s="194" t="s">
        <v>52</v>
      </c>
      <c r="B24" s="92">
        <f>SUM(B10:B23)</f>
        <v>0</v>
      </c>
      <c r="C24" s="94">
        <f>SUM(C10:C23)</f>
        <v>0</v>
      </c>
      <c r="D24" s="94">
        <f>B24-C24</f>
        <v>0</v>
      </c>
      <c r="E24" s="93">
        <f>D24*$C$122</f>
        <v>0</v>
      </c>
      <c r="F24" s="466"/>
      <c r="G24" s="467"/>
      <c r="H24" s="467"/>
      <c r="I24" s="468"/>
    </row>
    <row r="25" spans="1:13" s="52" customFormat="1" x14ac:dyDescent="0.25">
      <c r="A25" s="18" t="s">
        <v>53</v>
      </c>
      <c r="B25" s="287"/>
      <c r="C25" s="278"/>
      <c r="D25" s="279"/>
      <c r="E25" s="280"/>
      <c r="F25" s="72"/>
      <c r="G25" s="72"/>
      <c r="H25" s="72"/>
      <c r="I25" s="72"/>
      <c r="J25" s="72"/>
      <c r="K25" s="72"/>
      <c r="L25" s="72"/>
      <c r="M25" s="72"/>
    </row>
    <row r="26" spans="1:13" s="52" customFormat="1" ht="13.8" thickBot="1" x14ac:dyDescent="0.3">
      <c r="A26" s="63" t="s">
        <v>54</v>
      </c>
      <c r="B26" s="61"/>
      <c r="C26" s="62"/>
      <c r="D26" s="279"/>
      <c r="E26" s="283"/>
      <c r="F26" s="404" t="s">
        <v>55</v>
      </c>
      <c r="G26" s="405"/>
      <c r="H26" s="405"/>
      <c r="I26" s="405"/>
      <c r="J26" s="406"/>
      <c r="K26" s="344"/>
      <c r="L26" s="344"/>
      <c r="M26" s="344"/>
    </row>
    <row r="27" spans="1:13" s="52" customFormat="1" ht="13.8" thickTop="1" x14ac:dyDescent="0.25">
      <c r="A27" s="56" t="s">
        <v>29</v>
      </c>
      <c r="B27" s="91">
        <v>0</v>
      </c>
      <c r="C27" s="281">
        <v>0</v>
      </c>
      <c r="D27" s="282">
        <f t="shared" ref="D27:D32" si="1">B27-C27</f>
        <v>0</v>
      </c>
      <c r="E27" s="283"/>
      <c r="F27" s="392" t="s">
        <v>56</v>
      </c>
      <c r="G27" s="393"/>
      <c r="H27" s="261">
        <f>H69</f>
        <v>0</v>
      </c>
      <c r="I27" s="220" t="e">
        <f>ROUND((H27/H28),4)</f>
        <v>#DIV/0!</v>
      </c>
      <c r="J27" s="271"/>
    </row>
    <row r="28" spans="1:13" s="52" customFormat="1" x14ac:dyDescent="0.25">
      <c r="A28" s="56" t="s">
        <v>30</v>
      </c>
      <c r="B28" s="91">
        <v>0</v>
      </c>
      <c r="C28" s="281">
        <v>0</v>
      </c>
      <c r="D28" s="282">
        <f t="shared" si="1"/>
        <v>0</v>
      </c>
      <c r="E28" s="283"/>
      <c r="F28" s="234"/>
      <c r="G28" s="335" t="s">
        <v>57</v>
      </c>
      <c r="H28" s="105">
        <f>B122</f>
        <v>0</v>
      </c>
      <c r="I28" s="269"/>
      <c r="J28" s="270"/>
    </row>
    <row r="29" spans="1:13" s="52" customFormat="1" x14ac:dyDescent="0.25">
      <c r="A29" s="56" t="s">
        <v>32</v>
      </c>
      <c r="B29" s="91">
        <v>0</v>
      </c>
      <c r="C29" s="281">
        <v>0</v>
      </c>
      <c r="D29" s="282">
        <f t="shared" si="1"/>
        <v>0</v>
      </c>
      <c r="E29" s="283"/>
      <c r="F29" s="243"/>
      <c r="G29" s="221" t="s">
        <v>10</v>
      </c>
      <c r="H29" s="221" t="s">
        <v>58</v>
      </c>
      <c r="I29" s="339" t="s">
        <v>59</v>
      </c>
      <c r="J29" s="180"/>
    </row>
    <row r="30" spans="1:13" s="52" customFormat="1" x14ac:dyDescent="0.25">
      <c r="A30" s="56" t="s">
        <v>33</v>
      </c>
      <c r="B30" s="91">
        <v>0</v>
      </c>
      <c r="C30" s="91">
        <v>0</v>
      </c>
      <c r="D30" s="282">
        <f t="shared" si="1"/>
        <v>0</v>
      </c>
      <c r="E30" s="283"/>
      <c r="F30" s="238" t="s">
        <v>60</v>
      </c>
      <c r="G30" s="83">
        <f>B4+(SUM(B12:B16))</f>
        <v>0</v>
      </c>
      <c r="H30" s="130" t="e">
        <f>I27</f>
        <v>#DIV/0!</v>
      </c>
      <c r="I30" s="106" t="e">
        <f>G30*H30</f>
        <v>#DIV/0!</v>
      </c>
      <c r="J30" s="107"/>
    </row>
    <row r="31" spans="1:13" s="52" customFormat="1" x14ac:dyDescent="0.25">
      <c r="A31" s="56" t="s">
        <v>35</v>
      </c>
      <c r="B31" s="91">
        <v>0</v>
      </c>
      <c r="C31" s="281">
        <v>0</v>
      </c>
      <c r="D31" s="282">
        <f t="shared" si="1"/>
        <v>0</v>
      </c>
      <c r="E31" s="283"/>
      <c r="F31" s="238" t="s">
        <v>61</v>
      </c>
      <c r="G31" s="83">
        <f>B5+(SUM(B27:B32))</f>
        <v>0</v>
      </c>
      <c r="H31" s="130" t="e">
        <f>I27</f>
        <v>#DIV/0!</v>
      </c>
      <c r="I31" s="106" t="e">
        <f>G31*H31</f>
        <v>#DIV/0!</v>
      </c>
      <c r="J31" s="107"/>
    </row>
    <row r="32" spans="1:13" s="52" customFormat="1" x14ac:dyDescent="0.25">
      <c r="A32" s="56" t="s">
        <v>62</v>
      </c>
      <c r="B32" s="91">
        <v>0</v>
      </c>
      <c r="C32" s="281">
        <v>0</v>
      </c>
      <c r="D32" s="282">
        <f t="shared" si="1"/>
        <v>0</v>
      </c>
      <c r="E32" s="283"/>
      <c r="F32" s="243"/>
      <c r="G32" s="344"/>
      <c r="H32" s="344"/>
      <c r="I32" s="235"/>
      <c r="J32" s="246"/>
    </row>
    <row r="33" spans="1:13" s="52" customFormat="1" ht="13.8" thickBot="1" x14ac:dyDescent="0.3">
      <c r="A33" s="16" t="s">
        <v>63</v>
      </c>
      <c r="B33" s="122">
        <f>SUM(B27:B32)</f>
        <v>0</v>
      </c>
      <c r="C33" s="122">
        <f>SUM(C27:C32)</f>
        <v>0</v>
      </c>
      <c r="D33" s="122">
        <f>B33-C33</f>
        <v>0</v>
      </c>
      <c r="E33" s="283"/>
      <c r="F33" s="455" t="s">
        <v>64</v>
      </c>
      <c r="G33" s="456"/>
      <c r="H33" s="456"/>
      <c r="I33" s="456"/>
      <c r="J33" s="457"/>
    </row>
    <row r="34" spans="1:13" s="52" customFormat="1" ht="13.8" thickTop="1" x14ac:dyDescent="0.25">
      <c r="A34" s="288" t="s">
        <v>65</v>
      </c>
      <c r="B34" s="287"/>
      <c r="C34" s="278"/>
      <c r="D34" s="279"/>
      <c r="E34" s="280"/>
      <c r="F34" s="382" t="s">
        <v>66</v>
      </c>
      <c r="G34" s="382"/>
      <c r="H34" s="101">
        <f>B86</f>
        <v>0</v>
      </c>
      <c r="I34" s="414" t="e">
        <f>H34/H35</f>
        <v>#DIV/0!</v>
      </c>
      <c r="J34" s="454"/>
    </row>
    <row r="35" spans="1:13" s="52" customFormat="1" ht="12.75" customHeight="1" x14ac:dyDescent="0.25">
      <c r="A35" s="81" t="s">
        <v>67</v>
      </c>
      <c r="B35" s="91">
        <v>0</v>
      </c>
      <c r="C35" s="281">
        <v>0</v>
      </c>
      <c r="D35" s="282">
        <f t="shared" ref="D35:D42" si="2">B35-C35</f>
        <v>0</v>
      </c>
      <c r="E35" s="283"/>
      <c r="F35" s="382" t="s">
        <v>68</v>
      </c>
      <c r="G35" s="382"/>
      <c r="H35" s="87">
        <f>B88</f>
        <v>0</v>
      </c>
      <c r="I35" s="414"/>
      <c r="J35" s="454"/>
    </row>
    <row r="36" spans="1:13" s="52" customFormat="1" x14ac:dyDescent="0.25">
      <c r="A36" s="81" t="s">
        <v>69</v>
      </c>
      <c r="B36" s="91">
        <v>0</v>
      </c>
      <c r="C36" s="281">
        <v>0</v>
      </c>
      <c r="D36" s="282">
        <f t="shared" si="2"/>
        <v>0</v>
      </c>
      <c r="E36" s="283"/>
      <c r="F36" s="344"/>
      <c r="G36" s="339" t="s">
        <v>10</v>
      </c>
      <c r="H36" s="179" t="s">
        <v>58</v>
      </c>
      <c r="I36" s="339" t="s">
        <v>59</v>
      </c>
      <c r="J36" s="180"/>
    </row>
    <row r="37" spans="1:13" s="52" customFormat="1" x14ac:dyDescent="0.25">
      <c r="A37" s="81" t="s">
        <v>70</v>
      </c>
      <c r="B37" s="91">
        <v>0</v>
      </c>
      <c r="C37" s="281">
        <v>0</v>
      </c>
      <c r="D37" s="282">
        <f t="shared" si="2"/>
        <v>0</v>
      </c>
      <c r="E37" s="283"/>
      <c r="F37" s="238" t="s">
        <v>60</v>
      </c>
      <c r="G37" s="83">
        <f>B4+(SUM(B12:B16))</f>
        <v>0</v>
      </c>
      <c r="H37" s="130" t="e">
        <f>I34</f>
        <v>#DIV/0!</v>
      </c>
      <c r="I37" s="106" t="e">
        <f>G37*H37</f>
        <v>#DIV/0!</v>
      </c>
      <c r="J37" s="107"/>
    </row>
    <row r="38" spans="1:13" s="52" customFormat="1" x14ac:dyDescent="0.25">
      <c r="A38" s="81" t="s">
        <v>71</v>
      </c>
      <c r="B38" s="91">
        <v>0</v>
      </c>
      <c r="C38" s="281">
        <v>0</v>
      </c>
      <c r="D38" s="282">
        <f t="shared" si="2"/>
        <v>0</v>
      </c>
      <c r="E38" s="283"/>
      <c r="F38" s="238" t="s">
        <v>61</v>
      </c>
      <c r="G38" s="83">
        <f>B5+(SUM(B27:B32))</f>
        <v>0</v>
      </c>
      <c r="H38" s="130" t="e">
        <f>I34</f>
        <v>#DIV/0!</v>
      </c>
      <c r="I38" s="106" t="e">
        <f>G38*H38</f>
        <v>#DIV/0!</v>
      </c>
      <c r="J38" s="107"/>
    </row>
    <row r="39" spans="1:13" s="52" customFormat="1" x14ac:dyDescent="0.25">
      <c r="A39" s="81" t="s">
        <v>72</v>
      </c>
      <c r="B39" s="91">
        <v>0</v>
      </c>
      <c r="C39" s="281">
        <v>0</v>
      </c>
      <c r="D39" s="282">
        <f t="shared" si="2"/>
        <v>0</v>
      </c>
      <c r="E39" s="283"/>
      <c r="F39" s="338"/>
      <c r="G39" s="83"/>
      <c r="H39" s="130"/>
      <c r="I39" s="106"/>
      <c r="J39" s="107"/>
    </row>
    <row r="40" spans="1:13" s="52" customFormat="1" x14ac:dyDescent="0.25">
      <c r="A40" s="81" t="s">
        <v>73</v>
      </c>
      <c r="B40" s="91">
        <v>0</v>
      </c>
      <c r="C40" s="281">
        <v>0</v>
      </c>
      <c r="D40" s="282">
        <f t="shared" si="2"/>
        <v>0</v>
      </c>
      <c r="E40" s="283"/>
      <c r="F40" s="244"/>
      <c r="G40" s="215" t="s">
        <v>74</v>
      </c>
      <c r="H40" s="215"/>
      <c r="I40" s="173" t="e">
        <f>I30+I37</f>
        <v>#DIV/0!</v>
      </c>
      <c r="J40" s="172" t="s">
        <v>75</v>
      </c>
      <c r="K40" s="72"/>
    </row>
    <row r="41" spans="1:13" s="52" customFormat="1" x14ac:dyDescent="0.25">
      <c r="A41" s="81" t="s">
        <v>76</v>
      </c>
      <c r="B41" s="91">
        <v>0</v>
      </c>
      <c r="C41" s="281">
        <v>0</v>
      </c>
      <c r="D41" s="282">
        <f t="shared" si="2"/>
        <v>0</v>
      </c>
      <c r="E41" s="283"/>
      <c r="F41" s="245"/>
      <c r="G41" s="216" t="s">
        <v>77</v>
      </c>
      <c r="H41" s="216"/>
      <c r="I41" s="242" t="e">
        <f>I31+I38</f>
        <v>#DIV/0!</v>
      </c>
      <c r="J41" s="171" t="s">
        <v>78</v>
      </c>
      <c r="K41" s="72"/>
    </row>
    <row r="42" spans="1:13" s="52" customFormat="1" x14ac:dyDescent="0.25">
      <c r="A42" s="81" t="s">
        <v>79</v>
      </c>
      <c r="B42" s="91">
        <v>0</v>
      </c>
      <c r="C42" s="281">
        <v>0</v>
      </c>
      <c r="D42" s="282">
        <f t="shared" si="2"/>
        <v>0</v>
      </c>
      <c r="E42" s="283"/>
      <c r="F42" s="98"/>
      <c r="G42" s="98"/>
      <c r="H42" s="70"/>
      <c r="I42" s="100"/>
      <c r="J42" s="102"/>
      <c r="K42" s="72"/>
      <c r="L42" s="72"/>
      <c r="M42" s="72"/>
    </row>
    <row r="43" spans="1:13" s="52" customFormat="1" ht="15" customHeight="1" thickBot="1" x14ac:dyDescent="0.3">
      <c r="A43" s="194" t="s">
        <v>80</v>
      </c>
      <c r="B43" s="92">
        <f>B33+(SUM(B35:B42))</f>
        <v>0</v>
      </c>
      <c r="C43" s="92">
        <f>C33+(SUM(C35:C42))</f>
        <v>0</v>
      </c>
      <c r="D43" s="92">
        <f>D33+(SUM(D35:D42))</f>
        <v>0</v>
      </c>
      <c r="E43" s="93">
        <f>D43*$C$122</f>
        <v>0</v>
      </c>
      <c r="F43" s="460" t="s">
        <v>81</v>
      </c>
      <c r="G43" s="461"/>
      <c r="H43" s="461"/>
      <c r="I43" s="461"/>
      <c r="J43" s="461"/>
      <c r="K43" s="462"/>
      <c r="M43" s="72"/>
    </row>
    <row r="44" spans="1:13" s="52" customFormat="1" ht="13.8" thickTop="1" x14ac:dyDescent="0.25">
      <c r="A44" s="18" t="s">
        <v>82</v>
      </c>
      <c r="B44" s="289"/>
      <c r="C44" s="290"/>
      <c r="D44" s="291"/>
      <c r="E44" s="292"/>
      <c r="F44" s="324"/>
      <c r="G44" s="325" t="s">
        <v>83</v>
      </c>
      <c r="H44" s="326">
        <f>J44*I44</f>
        <v>0</v>
      </c>
      <c r="I44" s="328">
        <f>B122</f>
        <v>0</v>
      </c>
      <c r="J44" s="329">
        <v>500</v>
      </c>
      <c r="K44" s="330" t="s">
        <v>84</v>
      </c>
    </row>
    <row r="45" spans="1:13" s="52" customFormat="1" x14ac:dyDescent="0.25">
      <c r="A45" s="56" t="s">
        <v>85</v>
      </c>
      <c r="B45" s="91">
        <v>0</v>
      </c>
      <c r="C45" s="265">
        <v>0</v>
      </c>
      <c r="D45" s="204">
        <f>B45-C45</f>
        <v>0</v>
      </c>
      <c r="E45" s="93">
        <f>D45*$C$122</f>
        <v>0</v>
      </c>
      <c r="F45" s="324"/>
      <c r="G45" s="325" t="s">
        <v>86</v>
      </c>
      <c r="H45" s="326">
        <f>B100</f>
        <v>0</v>
      </c>
      <c r="I45" s="322"/>
      <c r="J45" s="322"/>
      <c r="K45" s="323"/>
    </row>
    <row r="46" spans="1:13" s="52" customFormat="1" x14ac:dyDescent="0.25">
      <c r="A46" s="19" t="s">
        <v>87</v>
      </c>
      <c r="B46" s="289"/>
      <c r="C46" s="290"/>
      <c r="D46" s="291"/>
      <c r="E46" s="292"/>
      <c r="F46" s="458" t="s">
        <v>88</v>
      </c>
      <c r="G46" s="459"/>
      <c r="H46" s="327">
        <f>MIN(H44:H45)</f>
        <v>0</v>
      </c>
      <c r="I46" s="240"/>
      <c r="J46" s="344"/>
      <c r="K46" s="345"/>
    </row>
    <row r="47" spans="1:13" s="52" customFormat="1" x14ac:dyDescent="0.25">
      <c r="A47" s="57" t="s">
        <v>89</v>
      </c>
      <c r="B47" s="91">
        <v>0</v>
      </c>
      <c r="C47" s="265">
        <v>0</v>
      </c>
      <c r="D47" s="293">
        <f>B47-C47</f>
        <v>0</v>
      </c>
      <c r="E47" s="283"/>
      <c r="F47" s="435" t="s">
        <v>90</v>
      </c>
      <c r="G47" s="436"/>
      <c r="H47" s="339" t="s">
        <v>91</v>
      </c>
      <c r="I47" s="339" t="s">
        <v>92</v>
      </c>
      <c r="J47" s="189">
        <v>3.5000000000000003E-2</v>
      </c>
      <c r="K47" s="198" t="s">
        <v>93</v>
      </c>
    </row>
    <row r="48" spans="1:13" s="52" customFormat="1" x14ac:dyDescent="0.25">
      <c r="A48" s="20" t="s">
        <v>94</v>
      </c>
      <c r="B48" s="91">
        <v>0</v>
      </c>
      <c r="C48" s="265">
        <v>0</v>
      </c>
      <c r="D48" s="293">
        <f>B48-C48</f>
        <v>0</v>
      </c>
      <c r="E48" s="283"/>
      <c r="F48" s="258" t="s">
        <v>54</v>
      </c>
      <c r="G48" s="106">
        <f>SUM(B4,B12:B16)</f>
        <v>0</v>
      </c>
      <c r="H48" s="106">
        <f>SUM(C4,C12:C16)</f>
        <v>0</v>
      </c>
      <c r="I48" s="88">
        <f>G48-H48</f>
        <v>0</v>
      </c>
      <c r="J48" s="106">
        <f>H46*J47</f>
        <v>0</v>
      </c>
      <c r="K48" s="177">
        <f>I48-J48</f>
        <v>0</v>
      </c>
    </row>
    <row r="49" spans="1:18" s="52" customFormat="1" x14ac:dyDescent="0.25">
      <c r="A49" s="20" t="s">
        <v>95</v>
      </c>
      <c r="B49" s="91">
        <v>0</v>
      </c>
      <c r="C49" s="265">
        <v>0</v>
      </c>
      <c r="D49" s="293">
        <f>B49-C49</f>
        <v>0</v>
      </c>
      <c r="E49" s="283"/>
      <c r="F49" s="260" t="s">
        <v>37</v>
      </c>
      <c r="G49" s="233">
        <f>SUM(B7,B17:B19)</f>
        <v>0</v>
      </c>
      <c r="H49" s="233">
        <f>SUM(C7,C17:C19)</f>
        <v>0</v>
      </c>
      <c r="I49" s="187">
        <f>G49-H49</f>
        <v>0</v>
      </c>
      <c r="J49" s="213"/>
      <c r="K49" s="193" t="s">
        <v>96</v>
      </c>
    </row>
    <row r="50" spans="1:18" s="52" customFormat="1" ht="15" customHeight="1" x14ac:dyDescent="0.25">
      <c r="A50" s="143" t="s">
        <v>97</v>
      </c>
      <c r="B50" s="122">
        <f>SUM(B47:B49)</f>
        <v>0</v>
      </c>
      <c r="C50" s="123">
        <f>SUM(C47:C49)</f>
        <v>0</v>
      </c>
      <c r="D50" s="123">
        <f>SUM(D47:D49)</f>
        <v>0</v>
      </c>
      <c r="E50" s="93">
        <f>D50*$C$122</f>
        <v>0</v>
      </c>
      <c r="F50" s="264"/>
      <c r="G50" s="106"/>
      <c r="H50" s="106"/>
      <c r="I50" s="88"/>
      <c r="J50" s="88"/>
      <c r="K50" s="163"/>
    </row>
    <row r="51" spans="1:18" s="69" customFormat="1" x14ac:dyDescent="0.25">
      <c r="A51" s="19" t="s">
        <v>98</v>
      </c>
      <c r="B51" s="289"/>
      <c r="C51" s="290"/>
      <c r="D51" s="291"/>
      <c r="E51" s="292"/>
      <c r="F51" s="435" t="s">
        <v>99</v>
      </c>
      <c r="G51" s="436"/>
      <c r="H51" s="339" t="s">
        <v>91</v>
      </c>
      <c r="I51" s="339" t="s">
        <v>92</v>
      </c>
      <c r="J51" s="199">
        <v>0.1</v>
      </c>
      <c r="K51" s="198" t="s">
        <v>100</v>
      </c>
      <c r="L51" s="52"/>
      <c r="M51" s="52"/>
      <c r="N51" s="52"/>
      <c r="O51" s="52"/>
      <c r="P51" s="52"/>
      <c r="Q51" s="52"/>
      <c r="R51" s="52"/>
    </row>
    <row r="52" spans="1:18" s="52" customFormat="1" x14ac:dyDescent="0.25">
      <c r="A52" s="294" t="s">
        <v>101</v>
      </c>
      <c r="B52" s="64"/>
      <c r="C52" s="65"/>
      <c r="D52" s="35"/>
      <c r="E52" s="283"/>
      <c r="F52" s="258" t="s">
        <v>54</v>
      </c>
      <c r="G52" s="106">
        <f>SUM(B5,B27:B32)</f>
        <v>0</v>
      </c>
      <c r="H52" s="106">
        <f>SUM(C5,C27:C32)</f>
        <v>0</v>
      </c>
      <c r="I52" s="88">
        <f>G52-H52</f>
        <v>0</v>
      </c>
      <c r="J52" s="106">
        <f>H46*J51</f>
        <v>0</v>
      </c>
      <c r="K52" s="177">
        <f>I52-J52</f>
        <v>0</v>
      </c>
      <c r="M52" s="72"/>
    </row>
    <row r="53" spans="1:18" s="52" customFormat="1" x14ac:dyDescent="0.25">
      <c r="A53" s="73" t="s">
        <v>102</v>
      </c>
      <c r="B53" s="91">
        <v>0</v>
      </c>
      <c r="C53" s="65"/>
      <c r="D53" s="279"/>
      <c r="E53" s="283"/>
      <c r="F53" s="259" t="s">
        <v>37</v>
      </c>
      <c r="G53" s="178">
        <f>SUM(B6,B35:B42)</f>
        <v>0</v>
      </c>
      <c r="H53" s="178">
        <f>SUM(C6,C35:C42)</f>
        <v>0</v>
      </c>
      <c r="I53" s="89">
        <f>G53-H53</f>
        <v>0</v>
      </c>
      <c r="J53" s="214"/>
      <c r="K53" s="131" t="s">
        <v>103</v>
      </c>
      <c r="L53" s="69"/>
    </row>
    <row r="54" spans="1:18" s="52" customFormat="1" x14ac:dyDescent="0.25">
      <c r="A54" s="73" t="s">
        <v>104</v>
      </c>
      <c r="B54" s="124">
        <v>0</v>
      </c>
      <c r="C54" s="65"/>
      <c r="D54" s="279"/>
      <c r="E54" s="283"/>
      <c r="L54" s="72"/>
    </row>
    <row r="55" spans="1:18" s="52" customFormat="1" ht="13.8" thickBot="1" x14ac:dyDescent="0.3">
      <c r="A55" s="294" t="s">
        <v>105</v>
      </c>
      <c r="B55" s="66"/>
      <c r="C55" s="65"/>
      <c r="D55" s="279"/>
      <c r="E55" s="283"/>
      <c r="F55" s="337" t="s">
        <v>106</v>
      </c>
      <c r="G55" s="174" t="s">
        <v>107</v>
      </c>
      <c r="H55" s="174" t="s">
        <v>108</v>
      </c>
      <c r="I55" s="174" t="s">
        <v>109</v>
      </c>
      <c r="J55" s="175" t="s">
        <v>110</v>
      </c>
      <c r="L55" s="72"/>
    </row>
    <row r="56" spans="1:18" s="52" customFormat="1" ht="13.8" thickTop="1" x14ac:dyDescent="0.25">
      <c r="A56" s="73" t="s">
        <v>111</v>
      </c>
      <c r="B56" s="91">
        <v>0</v>
      </c>
      <c r="C56" s="65"/>
      <c r="D56" s="279"/>
      <c r="E56" s="283"/>
      <c r="F56" s="336" t="s">
        <v>112</v>
      </c>
      <c r="G56" s="132"/>
      <c r="H56" s="295"/>
      <c r="I56" s="272">
        <f>ROUND((G56*G$70),0)</f>
        <v>0</v>
      </c>
      <c r="J56" s="343" t="e">
        <f>ROUND((I56*K$99),0)</f>
        <v>#DIV/0!</v>
      </c>
      <c r="L56" s="72"/>
      <c r="M56" s="72"/>
    </row>
    <row r="57" spans="1:18" s="52" customFormat="1" x14ac:dyDescent="0.25">
      <c r="A57" s="73" t="s">
        <v>113</v>
      </c>
      <c r="B57" s="91">
        <v>0</v>
      </c>
      <c r="C57" s="65"/>
      <c r="D57" s="279"/>
      <c r="E57" s="283"/>
      <c r="F57" s="252" t="s">
        <v>114</v>
      </c>
      <c r="G57" s="205"/>
      <c r="H57" s="296"/>
      <c r="I57" s="273">
        <f>ROUND((G57*G$70),0)</f>
        <v>0</v>
      </c>
      <c r="J57" s="206" t="e">
        <f>ROUND((I57*K$99),0)</f>
        <v>#DIV/0!</v>
      </c>
      <c r="L57" s="72"/>
    </row>
    <row r="58" spans="1:18" s="52" customFormat="1" x14ac:dyDescent="0.25">
      <c r="A58" s="73" t="s">
        <v>115</v>
      </c>
      <c r="B58" s="91">
        <v>0</v>
      </c>
      <c r="C58" s="65"/>
      <c r="D58" s="279"/>
      <c r="E58" s="283"/>
      <c r="F58" s="252" t="s">
        <v>116</v>
      </c>
      <c r="G58" s="205"/>
      <c r="H58" s="296"/>
      <c r="I58" s="273">
        <f>ROUND((G58*G$70),0)</f>
        <v>0</v>
      </c>
      <c r="J58" s="206" t="e">
        <f>ROUND((I58*K$99),0)</f>
        <v>#DIV/0!</v>
      </c>
    </row>
    <row r="59" spans="1:18" s="52" customFormat="1" x14ac:dyDescent="0.25">
      <c r="A59" s="73" t="s">
        <v>117</v>
      </c>
      <c r="B59" s="91">
        <v>0</v>
      </c>
      <c r="C59" s="65"/>
      <c r="D59" s="279"/>
      <c r="E59" s="283"/>
      <c r="F59" s="253" t="s">
        <v>118</v>
      </c>
      <c r="G59" s="205"/>
      <c r="H59" s="296"/>
      <c r="I59" s="273">
        <f>ROUND((G59*G$70),0)</f>
        <v>0</v>
      </c>
      <c r="J59" s="206" t="e">
        <f>ROUND((I59*K$99),0)</f>
        <v>#DIV/0!</v>
      </c>
      <c r="K59" s="9"/>
      <c r="L59" s="72"/>
    </row>
    <row r="60" spans="1:18" s="52" customFormat="1" x14ac:dyDescent="0.25">
      <c r="A60" s="73" t="s">
        <v>119</v>
      </c>
      <c r="B60" s="91">
        <v>0</v>
      </c>
      <c r="C60" s="65"/>
      <c r="D60" s="279"/>
      <c r="E60" s="283"/>
      <c r="F60" s="253" t="s">
        <v>120</v>
      </c>
      <c r="G60" s="205"/>
      <c r="H60" s="296"/>
      <c r="I60" s="273">
        <f>ROUND((G60*G$70),0)</f>
        <v>0</v>
      </c>
      <c r="J60" s="206" t="e">
        <f>ROUND((I60*K$99),0)</f>
        <v>#DIV/0!</v>
      </c>
      <c r="L60" s="72"/>
    </row>
    <row r="61" spans="1:18" s="52" customFormat="1" x14ac:dyDescent="0.25">
      <c r="A61" s="73" t="s">
        <v>121</v>
      </c>
      <c r="B61" s="91">
        <v>0</v>
      </c>
      <c r="C61" s="65"/>
      <c r="D61" s="279"/>
      <c r="E61" s="283"/>
      <c r="F61" s="338" t="s">
        <v>122</v>
      </c>
      <c r="G61" s="205"/>
      <c r="H61" s="273">
        <f>ROUND((G61*G70),0)</f>
        <v>0</v>
      </c>
      <c r="I61" s="296"/>
      <c r="J61" s="206" t="e">
        <f>ROUND((H61*K$99),0)</f>
        <v>#DIV/0!</v>
      </c>
      <c r="L61" s="72"/>
    </row>
    <row r="62" spans="1:18" s="52" customFormat="1" x14ac:dyDescent="0.25">
      <c r="A62" s="294" t="s">
        <v>123</v>
      </c>
      <c r="B62" s="66"/>
      <c r="C62" s="65"/>
      <c r="D62" s="279"/>
      <c r="E62" s="283"/>
      <c r="F62" s="254" t="s">
        <v>124</v>
      </c>
      <c r="G62" s="205"/>
      <c r="H62" s="296"/>
      <c r="I62" s="273">
        <f>ROUND((G62*G$70),0)</f>
        <v>0</v>
      </c>
      <c r="J62" s="206" t="e">
        <f>ROUND((I62*K$99),0)</f>
        <v>#DIV/0!</v>
      </c>
    </row>
    <row r="63" spans="1:18" s="52" customFormat="1" x14ac:dyDescent="0.25">
      <c r="A63" s="73" t="s">
        <v>125</v>
      </c>
      <c r="B63" s="91">
        <v>0</v>
      </c>
      <c r="C63" s="65"/>
      <c r="D63" s="279"/>
      <c r="E63" s="283"/>
      <c r="F63" s="254" t="s">
        <v>126</v>
      </c>
      <c r="G63" s="205"/>
      <c r="H63" s="273">
        <f>ROUND((G63*G70),0)</f>
        <v>0</v>
      </c>
      <c r="I63" s="296"/>
      <c r="J63" s="206" t="e">
        <f>ROUND((H63*K$99),0)</f>
        <v>#DIV/0!</v>
      </c>
      <c r="K63" s="72"/>
    </row>
    <row r="64" spans="1:18" s="52" customFormat="1" x14ac:dyDescent="0.25">
      <c r="A64" s="73" t="s">
        <v>127</v>
      </c>
      <c r="B64" s="91">
        <v>0</v>
      </c>
      <c r="C64" s="65"/>
      <c r="D64" s="279"/>
      <c r="E64" s="283"/>
      <c r="F64" s="254" t="s">
        <v>128</v>
      </c>
      <c r="G64" s="205"/>
      <c r="H64" s="296"/>
      <c r="I64" s="273">
        <f>ROUND((G64*G$70),0)</f>
        <v>0</v>
      </c>
      <c r="J64" s="206" t="e">
        <f>ROUND((I64*K$99),0)</f>
        <v>#DIV/0!</v>
      </c>
      <c r="K64" s="97"/>
    </row>
    <row r="65" spans="1:18" s="9" customFormat="1" x14ac:dyDescent="0.25">
      <c r="A65" s="73" t="s">
        <v>129</v>
      </c>
      <c r="B65" s="91">
        <v>0</v>
      </c>
      <c r="C65" s="65"/>
      <c r="D65" s="279"/>
      <c r="E65" s="283"/>
      <c r="F65" s="254" t="s">
        <v>130</v>
      </c>
      <c r="G65" s="205"/>
      <c r="H65" s="296"/>
      <c r="I65" s="273">
        <f>ROUND((G65*G$70),0)</f>
        <v>0</v>
      </c>
      <c r="J65" s="206" t="e">
        <f>ROUND((I65*K$99),0)</f>
        <v>#DIV/0!</v>
      </c>
      <c r="K65" s="72"/>
      <c r="L65" s="52"/>
      <c r="R65" s="52"/>
    </row>
    <row r="66" spans="1:18" s="52" customFormat="1" x14ac:dyDescent="0.25">
      <c r="A66" s="297" t="s">
        <v>131</v>
      </c>
      <c r="B66" s="66"/>
      <c r="C66" s="65"/>
      <c r="D66" s="279"/>
      <c r="E66" s="283"/>
      <c r="F66" s="253" t="s">
        <v>132</v>
      </c>
      <c r="G66" s="205"/>
      <c r="H66" s="296"/>
      <c r="I66" s="273">
        <f>ROUND((G66*G$70),0)</f>
        <v>0</v>
      </c>
      <c r="J66" s="206" t="e">
        <f>ROUND((I66*K$99),0)</f>
        <v>#DIV/0!</v>
      </c>
      <c r="K66" s="72"/>
      <c r="R66" s="69"/>
    </row>
    <row r="67" spans="1:18" s="52" customFormat="1" x14ac:dyDescent="0.25">
      <c r="A67" s="73" t="s">
        <v>133</v>
      </c>
      <c r="B67" s="91">
        <v>0</v>
      </c>
      <c r="C67" s="65"/>
      <c r="D67" s="279"/>
      <c r="E67" s="283"/>
      <c r="F67" s="338" t="s">
        <v>134</v>
      </c>
      <c r="G67" s="205"/>
      <c r="H67" s="296"/>
      <c r="I67" s="273">
        <f>ROUND((G67*G$70),0)</f>
        <v>0</v>
      </c>
      <c r="J67" s="206" t="e">
        <f>ROUND((I67*K$99),0)</f>
        <v>#DIV/0!</v>
      </c>
      <c r="K67" s="72"/>
      <c r="L67" s="9"/>
    </row>
    <row r="68" spans="1:18" s="52" customFormat="1" x14ac:dyDescent="0.25">
      <c r="A68" s="73" t="s">
        <v>135</v>
      </c>
      <c r="B68" s="91">
        <v>0</v>
      </c>
      <c r="C68" s="65"/>
      <c r="D68" s="279"/>
      <c r="E68" s="283"/>
      <c r="F68" s="252" t="s">
        <v>17</v>
      </c>
      <c r="G68" s="205"/>
      <c r="H68" s="274"/>
      <c r="I68" s="275">
        <f>ROUND((G68*G$70),0)</f>
        <v>0</v>
      </c>
      <c r="J68" s="206" t="e">
        <f>ROUND((I68*K$99),0)</f>
        <v>#DIV/0!</v>
      </c>
      <c r="K68" s="72"/>
    </row>
    <row r="69" spans="1:18" s="52" customFormat="1" x14ac:dyDescent="0.25">
      <c r="A69" s="73" t="s">
        <v>136</v>
      </c>
      <c r="B69" s="91">
        <v>0</v>
      </c>
      <c r="C69" s="65"/>
      <c r="D69" s="279"/>
      <c r="E69" s="283"/>
      <c r="F69" s="218"/>
      <c r="G69" s="219" t="s">
        <v>137</v>
      </c>
      <c r="H69" s="272">
        <f>SUM(H56:H68)</f>
        <v>0</v>
      </c>
      <c r="I69" s="272">
        <f>SUM(I56:I68)</f>
        <v>0</v>
      </c>
      <c r="J69" s="343"/>
      <c r="K69" s="72"/>
      <c r="M69" s="71"/>
      <c r="N69" s="71"/>
    </row>
    <row r="70" spans="1:18" s="52" customFormat="1" x14ac:dyDescent="0.25">
      <c r="A70" s="73" t="s">
        <v>138</v>
      </c>
      <c r="B70" s="91">
        <v>0</v>
      </c>
      <c r="C70" s="65"/>
      <c r="D70" s="279"/>
      <c r="E70" s="283"/>
      <c r="F70" s="400" t="s">
        <v>139</v>
      </c>
      <c r="G70" s="388">
        <v>1.5</v>
      </c>
      <c r="H70" s="105"/>
      <c r="I70" s="105"/>
      <c r="J70" s="343"/>
      <c r="K70" s="72"/>
      <c r="M70" s="71"/>
      <c r="N70" s="71"/>
    </row>
    <row r="71" spans="1:18" s="52" customFormat="1" x14ac:dyDescent="0.25">
      <c r="A71" s="73" t="s">
        <v>140</v>
      </c>
      <c r="B71" s="91">
        <v>0</v>
      </c>
      <c r="C71" s="65"/>
      <c r="D71" s="279"/>
      <c r="E71" s="283"/>
      <c r="F71" s="401"/>
      <c r="G71" s="389"/>
      <c r="H71" s="84"/>
      <c r="I71" s="99"/>
      <c r="J71" s="104"/>
      <c r="K71" s="72"/>
      <c r="L71" s="72"/>
      <c r="M71" s="71"/>
      <c r="N71" s="71"/>
      <c r="O71" s="69"/>
      <c r="P71" s="69"/>
    </row>
    <row r="72" spans="1:18" s="52" customFormat="1" x14ac:dyDescent="0.25">
      <c r="A72" s="297" t="s">
        <v>141</v>
      </c>
      <c r="B72" s="66"/>
      <c r="C72" s="65"/>
      <c r="D72" s="279"/>
      <c r="E72" s="283"/>
      <c r="J72" s="72"/>
      <c r="K72" s="72"/>
      <c r="L72" s="72"/>
      <c r="M72" s="71"/>
      <c r="N72" s="71"/>
    </row>
    <row r="73" spans="1:18" s="52" customFormat="1" ht="13.8" thickBot="1" x14ac:dyDescent="0.3">
      <c r="A73" s="73" t="s">
        <v>142</v>
      </c>
      <c r="B73" s="91">
        <v>0</v>
      </c>
      <c r="C73" s="65"/>
      <c r="D73" s="279"/>
      <c r="E73" s="283"/>
      <c r="F73" s="404" t="s">
        <v>143</v>
      </c>
      <c r="G73" s="405"/>
      <c r="H73" s="405"/>
      <c r="I73" s="406"/>
      <c r="J73" s="72"/>
      <c r="K73" s="72"/>
      <c r="L73" s="72"/>
      <c r="M73" s="71"/>
      <c r="N73" s="71"/>
    </row>
    <row r="74" spans="1:18" s="52" customFormat="1" ht="13.8" thickTop="1" x14ac:dyDescent="0.25">
      <c r="A74" s="73" t="s">
        <v>144</v>
      </c>
      <c r="B74" s="91">
        <v>0</v>
      </c>
      <c r="C74" s="65"/>
      <c r="D74" s="279"/>
      <c r="E74" s="283"/>
      <c r="F74" s="256" t="str">
        <f>A100</f>
        <v>Construction Budget</v>
      </c>
      <c r="G74" s="84">
        <f>B100</f>
        <v>0</v>
      </c>
      <c r="H74" s="409" t="e">
        <f>G74/G75</f>
        <v>#DIV/0!</v>
      </c>
      <c r="I74" s="407" t="s">
        <v>145</v>
      </c>
      <c r="J74" s="72"/>
      <c r="K74" s="72"/>
      <c r="L74" s="72"/>
      <c r="M74" s="72"/>
      <c r="N74" s="71"/>
      <c r="O74" s="71"/>
    </row>
    <row r="75" spans="1:18" s="52" customFormat="1" x14ac:dyDescent="0.25">
      <c r="A75" s="297" t="s">
        <v>146</v>
      </c>
      <c r="B75" s="66"/>
      <c r="C75" s="298"/>
      <c r="D75" s="279"/>
      <c r="E75" s="283"/>
      <c r="F75" s="255" t="str">
        <f>A88</f>
        <v>Construction Trades Subtotal</v>
      </c>
      <c r="G75" s="84">
        <f>B88</f>
        <v>0</v>
      </c>
      <c r="H75" s="410"/>
      <c r="I75" s="408"/>
      <c r="J75" s="103"/>
      <c r="K75" s="72"/>
      <c r="L75" s="72"/>
      <c r="M75" s="71"/>
      <c r="N75" s="71"/>
    </row>
    <row r="76" spans="1:18" s="52" customFormat="1" x14ac:dyDescent="0.25">
      <c r="A76" s="73" t="s">
        <v>147</v>
      </c>
      <c r="B76" s="91">
        <v>0</v>
      </c>
      <c r="C76" s="298"/>
      <c r="D76" s="279"/>
      <c r="E76" s="283"/>
      <c r="L76" s="72"/>
      <c r="M76" s="71"/>
      <c r="N76" s="71"/>
    </row>
    <row r="77" spans="1:18" s="52" customFormat="1" ht="13.8" thickBot="1" x14ac:dyDescent="0.3">
      <c r="A77" s="73" t="s">
        <v>148</v>
      </c>
      <c r="B77" s="91">
        <v>0</v>
      </c>
      <c r="C77" s="125">
        <v>0</v>
      </c>
      <c r="D77" s="279"/>
      <c r="E77" s="283"/>
      <c r="F77" s="394" t="s">
        <v>149</v>
      </c>
      <c r="G77" s="395"/>
      <c r="H77" s="396"/>
      <c r="K77" s="72"/>
      <c r="L77" s="72"/>
      <c r="M77" s="71"/>
      <c r="N77" s="71"/>
      <c r="Q77" s="9"/>
    </row>
    <row r="78" spans="1:18" s="52" customFormat="1" ht="13.8" thickTop="1" x14ac:dyDescent="0.25">
      <c r="A78" s="73" t="s">
        <v>150</v>
      </c>
      <c r="B78" s="91">
        <v>0</v>
      </c>
      <c r="C78" s="125">
        <v>0</v>
      </c>
      <c r="D78" s="279"/>
      <c r="E78" s="283"/>
      <c r="F78" s="446" t="s">
        <v>151</v>
      </c>
      <c r="G78" s="447"/>
      <c r="H78" s="241">
        <f>SUM(B77:B80)</f>
        <v>0</v>
      </c>
      <c r="K78" s="72"/>
      <c r="L78" s="72"/>
      <c r="M78" s="71"/>
    </row>
    <row r="79" spans="1:18" s="52" customFormat="1" x14ac:dyDescent="0.25">
      <c r="A79" s="73" t="s">
        <v>152</v>
      </c>
      <c r="B79" s="91">
        <v>0</v>
      </c>
      <c r="C79" s="91">
        <v>0</v>
      </c>
      <c r="D79" s="279"/>
      <c r="E79" s="283"/>
      <c r="F79" s="444" t="s">
        <v>153</v>
      </c>
      <c r="G79" s="445"/>
      <c r="H79" s="161">
        <f>(SUM(C77:C80))*-1</f>
        <v>0</v>
      </c>
      <c r="K79" s="72"/>
      <c r="L79" s="72"/>
      <c r="M79" s="71"/>
    </row>
    <row r="80" spans="1:18" s="52" customFormat="1" x14ac:dyDescent="0.25">
      <c r="A80" s="73" t="s">
        <v>154</v>
      </c>
      <c r="B80" s="91">
        <v>0</v>
      </c>
      <c r="C80" s="125">
        <v>0</v>
      </c>
      <c r="D80" s="279"/>
      <c r="E80" s="283"/>
      <c r="F80" s="444" t="s">
        <v>155</v>
      </c>
      <c r="G80" s="445"/>
      <c r="H80" s="343">
        <f>H78+H79</f>
        <v>0</v>
      </c>
      <c r="L80" s="71"/>
      <c r="M80" s="71"/>
      <c r="N80" s="71"/>
      <c r="R80" s="9"/>
    </row>
    <row r="81" spans="1:16" s="52" customFormat="1" x14ac:dyDescent="0.25">
      <c r="A81" s="297" t="s">
        <v>156</v>
      </c>
      <c r="B81" s="66"/>
      <c r="C81" s="67"/>
      <c r="D81" s="279"/>
      <c r="E81" s="283"/>
      <c r="F81" s="452" t="s">
        <v>157</v>
      </c>
      <c r="G81" s="453"/>
      <c r="H81" s="203" t="e">
        <f>ROUND((H80*H74),0)</f>
        <v>#DIV/0!</v>
      </c>
      <c r="K81" s="211"/>
      <c r="L81" s="71"/>
      <c r="M81" s="71"/>
    </row>
    <row r="82" spans="1:16" s="52" customFormat="1" x14ac:dyDescent="0.25">
      <c r="A82" s="57" t="s">
        <v>158</v>
      </c>
      <c r="B82" s="91">
        <v>0</v>
      </c>
      <c r="C82" s="265">
        <v>0</v>
      </c>
      <c r="D82" s="279"/>
      <c r="E82" s="283"/>
      <c r="F82" s="188"/>
      <c r="G82" s="188"/>
      <c r="L82" s="72"/>
      <c r="M82" s="71"/>
    </row>
    <row r="83" spans="1:16" s="52" customFormat="1" ht="13.8" thickBot="1" x14ac:dyDescent="0.3">
      <c r="A83" s="57" t="s">
        <v>159</v>
      </c>
      <c r="B83" s="91">
        <v>0</v>
      </c>
      <c r="C83" s="265">
        <v>0</v>
      </c>
      <c r="D83" s="279"/>
      <c r="E83" s="283"/>
      <c r="F83" s="397">
        <v>0.08</v>
      </c>
      <c r="G83" s="398"/>
      <c r="H83" s="398"/>
      <c r="I83" s="398"/>
      <c r="J83" s="399"/>
      <c r="K83" s="72"/>
      <c r="L83" s="71"/>
      <c r="M83" s="71"/>
    </row>
    <row r="84" spans="1:16" s="52" customFormat="1" ht="13.8" thickTop="1" x14ac:dyDescent="0.25">
      <c r="A84" s="58" t="s">
        <v>160</v>
      </c>
      <c r="B84" s="91">
        <v>0</v>
      </c>
      <c r="C84" s="125">
        <v>0</v>
      </c>
      <c r="D84" s="279"/>
      <c r="E84" s="283"/>
      <c r="F84" s="251" t="s">
        <v>161</v>
      </c>
      <c r="G84" s="422" t="s">
        <v>162</v>
      </c>
      <c r="H84" s="393"/>
      <c r="I84" s="341">
        <f>SUM(B82:B86)</f>
        <v>0</v>
      </c>
      <c r="J84" s="192" t="s">
        <v>163</v>
      </c>
      <c r="K84" s="72"/>
      <c r="L84" s="71"/>
      <c r="M84" s="71"/>
    </row>
    <row r="85" spans="1:16" s="52" customFormat="1" x14ac:dyDescent="0.25">
      <c r="A85" s="57" t="s">
        <v>164</v>
      </c>
      <c r="B85" s="91">
        <v>0</v>
      </c>
      <c r="C85" s="265">
        <v>0</v>
      </c>
      <c r="D85" s="279"/>
      <c r="E85" s="283"/>
      <c r="F85" s="239">
        <f>SUM(B53:B74)</f>
        <v>0</v>
      </c>
      <c r="G85" s="382" t="s">
        <v>165</v>
      </c>
      <c r="H85" s="382"/>
      <c r="I85" s="340">
        <f>(SUM(C82:C86))*-1</f>
        <v>0</v>
      </c>
      <c r="J85" s="107" t="e">
        <f>ROUND((I85*H74),0)</f>
        <v>#DIV/0!</v>
      </c>
      <c r="K85" s="28"/>
      <c r="L85" s="71"/>
      <c r="M85" s="71"/>
      <c r="N85" s="71"/>
      <c r="O85" s="9"/>
      <c r="P85" s="9"/>
    </row>
    <row r="86" spans="1:16" s="52" customFormat="1" x14ac:dyDescent="0.25">
      <c r="A86" s="57" t="s">
        <v>166</v>
      </c>
      <c r="B86" s="91">
        <v>0</v>
      </c>
      <c r="C86" s="265">
        <v>0</v>
      </c>
      <c r="D86" s="279"/>
      <c r="E86" s="283"/>
      <c r="F86" s="251" t="s">
        <v>167</v>
      </c>
      <c r="G86" s="402" t="s">
        <v>168</v>
      </c>
      <c r="H86" s="382"/>
      <c r="I86" s="342">
        <f>F87*-1</f>
        <v>0</v>
      </c>
      <c r="J86" s="169"/>
      <c r="K86" s="72"/>
      <c r="L86" s="71"/>
      <c r="M86" s="83"/>
      <c r="N86" s="71"/>
    </row>
    <row r="87" spans="1:16" s="52" customFormat="1" x14ac:dyDescent="0.25">
      <c r="A87" s="57" t="s">
        <v>169</v>
      </c>
      <c r="B87" s="27"/>
      <c r="C87" s="91">
        <v>0</v>
      </c>
      <c r="D87" s="279"/>
      <c r="E87" s="283"/>
      <c r="F87" s="390">
        <f>ROUND((F85*F83),0)</f>
        <v>0</v>
      </c>
      <c r="G87" s="382" t="s">
        <v>170</v>
      </c>
      <c r="H87" s="382"/>
      <c r="I87" s="340">
        <f>SUM(I84:I86)</f>
        <v>0</v>
      </c>
      <c r="J87" s="107" t="e">
        <f>ROUND((I87*H74),0)</f>
        <v>#DIV/0!</v>
      </c>
      <c r="K87" s="72"/>
      <c r="L87" s="72"/>
      <c r="M87" s="344"/>
      <c r="N87" s="83"/>
      <c r="O87" s="71"/>
    </row>
    <row r="88" spans="1:16" s="52" customFormat="1" ht="15" customHeight="1" x14ac:dyDescent="0.25">
      <c r="A88" s="209" t="s">
        <v>171</v>
      </c>
      <c r="B88" s="126">
        <f>SUM(B52:B87)</f>
        <v>0</v>
      </c>
      <c r="C88" s="126">
        <f>SUM(C52:C87)</f>
        <v>0</v>
      </c>
      <c r="D88" s="279"/>
      <c r="E88" s="283"/>
      <c r="F88" s="391"/>
      <c r="G88" s="403" t="s">
        <v>172</v>
      </c>
      <c r="H88" s="403"/>
      <c r="I88" s="190">
        <f>I87-C87</f>
        <v>0</v>
      </c>
      <c r="J88" s="131" t="s">
        <v>173</v>
      </c>
      <c r="L88" s="344"/>
      <c r="M88" s="83"/>
      <c r="N88" s="71"/>
    </row>
    <row r="89" spans="1:16" s="52" customFormat="1" x14ac:dyDescent="0.25">
      <c r="A89" s="57" t="s">
        <v>174</v>
      </c>
      <c r="B89" s="91">
        <v>0</v>
      </c>
      <c r="C89" s="126" t="e">
        <f t="shared" ref="C89:C96" si="3">B89/B$88*C$88</f>
        <v>#DIV/0!</v>
      </c>
      <c r="D89" s="279"/>
      <c r="E89" s="283"/>
      <c r="M89" s="71"/>
    </row>
    <row r="90" spans="1:16" s="52" customFormat="1" ht="13.8" thickBot="1" x14ac:dyDescent="0.3">
      <c r="A90" s="57" t="s">
        <v>175</v>
      </c>
      <c r="B90" s="91">
        <v>0</v>
      </c>
      <c r="C90" s="126" t="e">
        <f t="shared" si="3"/>
        <v>#DIV/0!</v>
      </c>
      <c r="D90" s="279"/>
      <c r="E90" s="283"/>
      <c r="F90" s="404" t="s">
        <v>176</v>
      </c>
      <c r="G90" s="405"/>
      <c r="H90" s="405"/>
      <c r="I90" s="432" t="s">
        <v>177</v>
      </c>
      <c r="J90" s="433"/>
      <c r="K90" s="434"/>
      <c r="L90" s="344"/>
      <c r="M90" s="71"/>
    </row>
    <row r="91" spans="1:16" s="52" customFormat="1" ht="13.8" thickTop="1" x14ac:dyDescent="0.25">
      <c r="A91" s="57" t="s">
        <v>178</v>
      </c>
      <c r="B91" s="91">
        <v>0</v>
      </c>
      <c r="C91" s="126" t="e">
        <f t="shared" si="3"/>
        <v>#DIV/0!</v>
      </c>
      <c r="D91" s="279"/>
      <c r="E91" s="283"/>
      <c r="F91" s="392" t="s">
        <v>179</v>
      </c>
      <c r="G91" s="393"/>
      <c r="H91" s="195">
        <f>B122</f>
        <v>0</v>
      </c>
      <c r="I91" s="387" t="s">
        <v>180</v>
      </c>
      <c r="J91" s="387"/>
      <c r="K91" s="135" t="e">
        <f>J85*-1</f>
        <v>#DIV/0!</v>
      </c>
      <c r="L91" s="83"/>
      <c r="M91" s="71"/>
    </row>
    <row r="92" spans="1:16" s="52" customFormat="1" x14ac:dyDescent="0.25">
      <c r="A92" s="58" t="s">
        <v>181</v>
      </c>
      <c r="B92" s="91">
        <v>0</v>
      </c>
      <c r="C92" s="126" t="e">
        <f>B92/B$88*C$88</f>
        <v>#DIV/0!</v>
      </c>
      <c r="D92" s="279"/>
      <c r="E92" s="283"/>
      <c r="F92" s="419" t="s">
        <v>182</v>
      </c>
      <c r="G92" s="382"/>
      <c r="H92" s="195">
        <f>H69*-1</f>
        <v>0</v>
      </c>
      <c r="I92" s="383" t="s">
        <v>183</v>
      </c>
      <c r="J92" s="384"/>
      <c r="K92" s="133" t="e">
        <f>IF(J87&lt;0,0,J87)</f>
        <v>#DIV/0!</v>
      </c>
      <c r="L92" s="83"/>
      <c r="M92" s="71"/>
    </row>
    <row r="93" spans="1:16" s="52" customFormat="1" x14ac:dyDescent="0.25">
      <c r="A93" s="57" t="s">
        <v>184</v>
      </c>
      <c r="B93" s="91">
        <v>0</v>
      </c>
      <c r="C93" s="126" t="e">
        <f t="shared" si="3"/>
        <v>#DIV/0!</v>
      </c>
      <c r="D93" s="279"/>
      <c r="E93" s="283"/>
      <c r="F93" s="419" t="s">
        <v>185</v>
      </c>
      <c r="G93" s="382"/>
      <c r="H93" s="162">
        <f>I69*-1</f>
        <v>0</v>
      </c>
      <c r="I93" s="383" t="s">
        <v>186</v>
      </c>
      <c r="J93" s="384"/>
      <c r="K93" s="134" t="e">
        <f>ROUND((H79*H74),0)*-1</f>
        <v>#DIV/0!</v>
      </c>
      <c r="L93" s="83"/>
      <c r="M93" s="335"/>
    </row>
    <row r="94" spans="1:16" s="52" customFormat="1" x14ac:dyDescent="0.25">
      <c r="A94" s="57" t="s">
        <v>187</v>
      </c>
      <c r="B94" s="91">
        <v>0</v>
      </c>
      <c r="C94" s="126" t="e">
        <f t="shared" si="3"/>
        <v>#DIV/0!</v>
      </c>
      <c r="D94" s="279"/>
      <c r="E94" s="283"/>
      <c r="F94" s="419" t="s">
        <v>188</v>
      </c>
      <c r="G94" s="382"/>
      <c r="H94" s="196">
        <f>SUM(H91:H93)</f>
        <v>0</v>
      </c>
      <c r="I94" s="383" t="s">
        <v>189</v>
      </c>
      <c r="J94" s="384"/>
      <c r="K94" s="133" t="e">
        <f>ROUND((H69*K99),0)</f>
        <v>#DIV/0!</v>
      </c>
      <c r="L94" s="83"/>
      <c r="M94" s="335"/>
    </row>
    <row r="95" spans="1:16" s="52" customFormat="1" x14ac:dyDescent="0.25">
      <c r="A95" s="57" t="s">
        <v>190</v>
      </c>
      <c r="B95" s="91">
        <v>0</v>
      </c>
      <c r="C95" s="126" t="e">
        <f t="shared" si="3"/>
        <v>#DIV/0!</v>
      </c>
      <c r="D95" s="279"/>
      <c r="E95" s="283"/>
      <c r="F95" s="419" t="s">
        <v>191</v>
      </c>
      <c r="G95" s="382"/>
      <c r="H95" s="332">
        <v>360</v>
      </c>
      <c r="I95" s="383" t="s">
        <v>192</v>
      </c>
      <c r="J95" s="384"/>
      <c r="K95" s="133" t="e">
        <f>ROUND((I69*K99),0)</f>
        <v>#DIV/0!</v>
      </c>
      <c r="L95" s="83"/>
      <c r="M95" s="335"/>
    </row>
    <row r="96" spans="1:16" s="52" customFormat="1" x14ac:dyDescent="0.25">
      <c r="A96" s="57" t="s">
        <v>193</v>
      </c>
      <c r="B96" s="91">
        <v>0</v>
      </c>
      <c r="C96" s="126" t="e">
        <f t="shared" si="3"/>
        <v>#DIV/0!</v>
      </c>
      <c r="D96" s="279"/>
      <c r="E96" s="283"/>
      <c r="F96" s="419" t="s">
        <v>194</v>
      </c>
      <c r="G96" s="382"/>
      <c r="H96" s="343">
        <f>ROUND((H94*H95),0)</f>
        <v>0</v>
      </c>
      <c r="I96" s="385" t="s">
        <v>195</v>
      </c>
      <c r="J96" s="386"/>
      <c r="K96" s="181" t="e">
        <f>C100-SUM(K91:K95)</f>
        <v>#DIV/0!</v>
      </c>
      <c r="L96" s="83"/>
      <c r="M96" s="335"/>
    </row>
    <row r="97" spans="1:18" s="52" customFormat="1" ht="12" customHeight="1" x14ac:dyDescent="0.25">
      <c r="A97" s="57" t="s">
        <v>196</v>
      </c>
      <c r="B97" s="91">
        <v>0</v>
      </c>
      <c r="C97" s="126" t="e">
        <f>(B97/(SUM(B88:B96))*(SUM(C88:C96)))</f>
        <v>#DIV/0!</v>
      </c>
      <c r="D97" s="279"/>
      <c r="E97" s="283"/>
      <c r="F97" s="419" t="s">
        <v>197</v>
      </c>
      <c r="G97" s="382"/>
      <c r="H97" s="262" t="e">
        <f>H81</f>
        <v>#DIV/0!</v>
      </c>
      <c r="L97" s="83"/>
      <c r="N97" s="335"/>
    </row>
    <row r="98" spans="1:18" s="52" customFormat="1" ht="12.75" customHeight="1" x14ac:dyDescent="0.25">
      <c r="A98" s="167"/>
      <c r="B98" s="86"/>
      <c r="C98" s="86"/>
      <c r="D98" s="299"/>
      <c r="E98" s="300"/>
      <c r="F98" s="427" t="s">
        <v>198</v>
      </c>
      <c r="G98" s="428"/>
      <c r="H98" s="263" t="e">
        <f>H96+H97</f>
        <v>#DIV/0!</v>
      </c>
      <c r="I98" s="432" t="s">
        <v>199</v>
      </c>
      <c r="J98" s="433"/>
      <c r="K98" s="434"/>
      <c r="L98" s="83"/>
      <c r="M98" s="335"/>
    </row>
    <row r="99" spans="1:18" s="52" customFormat="1" ht="12.75" customHeight="1" x14ac:dyDescent="0.25">
      <c r="A99" s="85" t="s">
        <v>200</v>
      </c>
      <c r="B99" s="23"/>
      <c r="C99" s="91">
        <v>0</v>
      </c>
      <c r="D99" s="279"/>
      <c r="E99" s="283"/>
      <c r="F99" s="419" t="s">
        <v>86</v>
      </c>
      <c r="G99" s="382"/>
      <c r="H99" s="163">
        <f>B100</f>
        <v>0</v>
      </c>
      <c r="I99" s="448" t="s">
        <v>201</v>
      </c>
      <c r="J99" s="449"/>
      <c r="K99" s="207" t="e">
        <f>ROUND(((B100+B105)/B122),2)</f>
        <v>#DIV/0!</v>
      </c>
    </row>
    <row r="100" spans="1:18" s="52" customFormat="1" ht="15" customHeight="1" x14ac:dyDescent="0.3">
      <c r="A100" s="21" t="s">
        <v>86</v>
      </c>
      <c r="B100" s="92">
        <f>SUM(B88:B99)</f>
        <v>0</v>
      </c>
      <c r="C100" s="92" t="e">
        <f>SUM(C88:C99)</f>
        <v>#DIV/0!</v>
      </c>
      <c r="D100" s="92" t="e">
        <f>B100-C100</f>
        <v>#DIV/0!</v>
      </c>
      <c r="E100" s="127" t="e">
        <f>D100*$C$122</f>
        <v>#DIV/0!</v>
      </c>
      <c r="F100" s="419" t="s">
        <v>198</v>
      </c>
      <c r="G100" s="382"/>
      <c r="H100" s="164" t="e">
        <f>H98*-1</f>
        <v>#DIV/0!</v>
      </c>
      <c r="I100" s="385" t="s">
        <v>202</v>
      </c>
      <c r="J100" s="386"/>
      <c r="K100" s="208" t="e">
        <f>ROUND((D100/H94),2)</f>
        <v>#DIV/0!</v>
      </c>
      <c r="L100" s="344"/>
    </row>
    <row r="101" spans="1:18" s="52" customFormat="1" ht="12.75" customHeight="1" x14ac:dyDescent="0.25">
      <c r="A101" s="68" t="s">
        <v>203</v>
      </c>
      <c r="B101" s="23"/>
      <c r="C101" s="290"/>
      <c r="D101" s="291"/>
      <c r="E101" s="292"/>
      <c r="F101" s="419" t="s">
        <v>204</v>
      </c>
      <c r="G101" s="382"/>
      <c r="H101" s="163" t="e">
        <f>H99+H100</f>
        <v>#DIV/0!</v>
      </c>
      <c r="I101" s="439" t="s">
        <v>205</v>
      </c>
      <c r="J101" s="440"/>
      <c r="K101" s="207" t="e">
        <f>(F85*H74)/B122</f>
        <v>#DIV/0!</v>
      </c>
      <c r="L101" s="344"/>
    </row>
    <row r="102" spans="1:18" s="52" customFormat="1" ht="12.75" customHeight="1" x14ac:dyDescent="0.25">
      <c r="A102" s="58" t="s">
        <v>206</v>
      </c>
      <c r="B102" s="124">
        <v>0</v>
      </c>
      <c r="C102" s="282">
        <v>0</v>
      </c>
      <c r="D102" s="282">
        <f>B102-C102</f>
        <v>0</v>
      </c>
      <c r="E102" s="32"/>
      <c r="F102" s="419" t="s">
        <v>200</v>
      </c>
      <c r="G102" s="382"/>
      <c r="H102" s="165" t="e">
        <f>H101-C100</f>
        <v>#DIV/0!</v>
      </c>
      <c r="I102" s="450" t="s">
        <v>207</v>
      </c>
      <c r="J102" s="451"/>
      <c r="K102" s="208" t="e">
        <f>((B76*H74)+(H78*H74)+(I84*H74))/B122</f>
        <v>#DIV/0!</v>
      </c>
      <c r="M102" s="344"/>
      <c r="N102" s="344"/>
    </row>
    <row r="103" spans="1:18" s="52" customFormat="1" ht="12.75" customHeight="1" x14ac:dyDescent="0.25">
      <c r="A103" s="58" t="s">
        <v>208</v>
      </c>
      <c r="B103" s="91">
        <v>0</v>
      </c>
      <c r="C103" s="282">
        <f>B103</f>
        <v>0</v>
      </c>
      <c r="D103" s="282">
        <f>B103-C103</f>
        <v>0</v>
      </c>
      <c r="E103" s="32"/>
      <c r="F103" s="301"/>
      <c r="G103" s="423" t="s">
        <v>209</v>
      </c>
      <c r="H103" s="424"/>
      <c r="I103" s="348"/>
      <c r="J103" s="333" t="s">
        <v>210</v>
      </c>
      <c r="K103" s="334" t="e">
        <f>(F85+((F85/B88)*B89))/B122</f>
        <v>#DIV/0!</v>
      </c>
      <c r="L103" s="344"/>
      <c r="M103" s="344"/>
      <c r="N103" s="344"/>
      <c r="R103" s="176"/>
    </row>
    <row r="104" spans="1:18" s="52" customFormat="1" ht="12.75" customHeight="1" x14ac:dyDescent="0.25">
      <c r="A104" s="58" t="s">
        <v>211</v>
      </c>
      <c r="B104" s="124">
        <v>0</v>
      </c>
      <c r="C104" s="279"/>
      <c r="D104" s="282">
        <f>B104-C104</f>
        <v>0</v>
      </c>
      <c r="E104" s="32"/>
      <c r="G104" s="247"/>
      <c r="M104" s="344"/>
      <c r="N104" s="344"/>
    </row>
    <row r="105" spans="1:18" s="52" customFormat="1" ht="15" customHeight="1" thickBot="1" x14ac:dyDescent="0.3">
      <c r="A105" s="194" t="s">
        <v>212</v>
      </c>
      <c r="B105" s="92">
        <f>B102+B103</f>
        <v>0</v>
      </c>
      <c r="C105" s="92">
        <f>C102+C103</f>
        <v>0</v>
      </c>
      <c r="D105" s="128">
        <f>B105-C105</f>
        <v>0</v>
      </c>
      <c r="E105" s="93">
        <f>D105*$C$122</f>
        <v>0</v>
      </c>
      <c r="F105" s="404" t="s">
        <v>213</v>
      </c>
      <c r="G105" s="405"/>
      <c r="H105" s="405"/>
      <c r="I105" s="405"/>
      <c r="J105" s="406"/>
      <c r="L105" s="344"/>
      <c r="M105" s="344"/>
    </row>
    <row r="106" spans="1:18" s="52" customFormat="1" ht="12" customHeight="1" thickTop="1" x14ac:dyDescent="0.25">
      <c r="A106" s="19" t="s">
        <v>214</v>
      </c>
      <c r="B106" s="284"/>
      <c r="C106" s="290"/>
      <c r="D106" s="291"/>
      <c r="E106" s="292"/>
      <c r="F106" s="321" t="s">
        <v>215</v>
      </c>
      <c r="G106" s="320">
        <f>B121</f>
        <v>0</v>
      </c>
      <c r="H106" s="425"/>
      <c r="I106" s="426"/>
      <c r="J106" s="186"/>
      <c r="L106" s="344"/>
      <c r="M106" s="344"/>
    </row>
    <row r="107" spans="1:18" s="52" customFormat="1" ht="12" customHeight="1" x14ac:dyDescent="0.25">
      <c r="A107" s="57" t="s">
        <v>216</v>
      </c>
      <c r="B107" s="91">
        <v>0</v>
      </c>
      <c r="C107" s="265">
        <v>0</v>
      </c>
      <c r="D107" s="282">
        <f>B107-C107</f>
        <v>0</v>
      </c>
      <c r="E107" s="292"/>
      <c r="F107" s="248" t="s">
        <v>217</v>
      </c>
      <c r="G107" s="339" t="s">
        <v>218</v>
      </c>
      <c r="H107" s="339" t="s">
        <v>219</v>
      </c>
      <c r="I107" s="339" t="s">
        <v>220</v>
      </c>
      <c r="J107" s="345"/>
      <c r="L107" s="344"/>
    </row>
    <row r="108" spans="1:18" s="52" customFormat="1" ht="12" customHeight="1" x14ac:dyDescent="0.25">
      <c r="A108" s="57" t="s">
        <v>221</v>
      </c>
      <c r="B108" s="91">
        <v>0</v>
      </c>
      <c r="C108" s="265">
        <v>0</v>
      </c>
      <c r="D108" s="282">
        <f>B108-C108</f>
        <v>0</v>
      </c>
      <c r="E108" s="292"/>
      <c r="F108" s="249">
        <v>1200</v>
      </c>
      <c r="G108" s="106">
        <f>F108*G106</f>
        <v>0</v>
      </c>
      <c r="H108" s="106">
        <f>B113</f>
        <v>0</v>
      </c>
      <c r="I108" s="266">
        <f>H108-G108</f>
        <v>0</v>
      </c>
      <c r="J108" s="172" t="s">
        <v>222</v>
      </c>
      <c r="M108" s="344"/>
    </row>
    <row r="109" spans="1:18" s="52" customFormat="1" ht="12" customHeight="1" x14ac:dyDescent="0.25">
      <c r="A109" s="57" t="s">
        <v>223</v>
      </c>
      <c r="B109" s="91">
        <v>0</v>
      </c>
      <c r="C109" s="265">
        <v>0</v>
      </c>
      <c r="D109" s="282">
        <f>B109-C109</f>
        <v>0</v>
      </c>
      <c r="E109" s="283"/>
      <c r="F109" s="250">
        <v>1200</v>
      </c>
      <c r="G109" s="178">
        <f>F109*G106</f>
        <v>0</v>
      </c>
      <c r="H109" s="178">
        <f>B114</f>
        <v>0</v>
      </c>
      <c r="I109" s="190">
        <f>H109-G109</f>
        <v>0</v>
      </c>
      <c r="J109" s="171" t="s">
        <v>224</v>
      </c>
      <c r="L109" s="344"/>
    </row>
    <row r="110" spans="1:18" s="52" customFormat="1" ht="12" customHeight="1" x14ac:dyDescent="0.25">
      <c r="A110" s="57" t="s">
        <v>225</v>
      </c>
      <c r="B110" s="91">
        <v>0</v>
      </c>
      <c r="C110" s="91">
        <v>0</v>
      </c>
      <c r="D110" s="282">
        <f>B110-C110</f>
        <v>0</v>
      </c>
      <c r="E110" s="283"/>
      <c r="F110" s="98"/>
      <c r="G110" s="98"/>
      <c r="L110" s="344"/>
    </row>
    <row r="111" spans="1:18" s="52" customFormat="1" ht="15" customHeight="1" thickBot="1" x14ac:dyDescent="0.3">
      <c r="A111" s="194" t="s">
        <v>226</v>
      </c>
      <c r="B111" s="92">
        <f>SUM(B107:B110)</f>
        <v>0</v>
      </c>
      <c r="C111" s="94">
        <f>SUM(C107:C110)</f>
        <v>0</v>
      </c>
      <c r="D111" s="94">
        <f>SUM(D107:D110)</f>
        <v>0</v>
      </c>
      <c r="E111" s="127">
        <f>D111*$C$122</f>
        <v>0</v>
      </c>
      <c r="F111" s="441" t="s">
        <v>227</v>
      </c>
      <c r="G111" s="442"/>
      <c r="H111" s="442"/>
      <c r="I111" s="442"/>
      <c r="J111" s="443"/>
      <c r="K111" s="72"/>
    </row>
    <row r="112" spans="1:18" s="52" customFormat="1" ht="13.8" thickTop="1" x14ac:dyDescent="0.25">
      <c r="A112" s="68" t="s">
        <v>228</v>
      </c>
      <c r="B112" s="24"/>
      <c r="C112" s="290"/>
      <c r="D112" s="291"/>
      <c r="E112" s="292"/>
      <c r="F112" s="237">
        <v>0</v>
      </c>
      <c r="G112" s="437" t="s">
        <v>229</v>
      </c>
      <c r="H112" s="437"/>
      <c r="I112" s="437"/>
      <c r="J112" s="438"/>
      <c r="K112" s="72"/>
    </row>
    <row r="113" spans="1:19" s="52" customFormat="1" x14ac:dyDescent="0.25">
      <c r="A113" s="58" t="s">
        <v>230</v>
      </c>
      <c r="B113" s="91">
        <v>0</v>
      </c>
      <c r="C113" s="91">
        <v>0</v>
      </c>
      <c r="D113" s="282">
        <f>B113-C113</f>
        <v>0</v>
      </c>
      <c r="E113" s="292"/>
      <c r="F113" s="237"/>
      <c r="G113" s="379"/>
      <c r="H113" s="379"/>
      <c r="I113" s="379"/>
      <c r="J113" s="380"/>
      <c r="K113" s="72"/>
    </row>
    <row r="114" spans="1:19" s="52" customFormat="1" ht="12.75" customHeight="1" x14ac:dyDescent="0.25">
      <c r="A114" s="58" t="s">
        <v>231</v>
      </c>
      <c r="B114" s="91">
        <v>0</v>
      </c>
      <c r="C114" s="91">
        <v>0</v>
      </c>
      <c r="D114" s="282">
        <f>B114-C114</f>
        <v>0</v>
      </c>
      <c r="E114" s="292"/>
      <c r="F114" s="237">
        <v>0</v>
      </c>
      <c r="G114" s="415" t="s">
        <v>232</v>
      </c>
      <c r="H114" s="415"/>
      <c r="I114" s="415"/>
      <c r="J114" s="416"/>
      <c r="K114" s="72"/>
    </row>
    <row r="115" spans="1:19" s="52" customFormat="1" ht="15" customHeight="1" x14ac:dyDescent="0.3">
      <c r="A115" s="21" t="s">
        <v>233</v>
      </c>
      <c r="B115" s="92">
        <f>SUM(B113:B114)</f>
        <v>0</v>
      </c>
      <c r="C115" s="94">
        <f>SUM(C113:C114)</f>
        <v>0</v>
      </c>
      <c r="D115" s="94">
        <f>B115-C115</f>
        <v>0</v>
      </c>
      <c r="E115" s="127">
        <f>D115*$C$122</f>
        <v>0</v>
      </c>
      <c r="F115" s="119">
        <f>IF(H116&gt;0,(ROUND(H116/H118*5,2)),0)</f>
        <v>0</v>
      </c>
      <c r="G115" s="379" t="s">
        <v>234</v>
      </c>
      <c r="H115" s="379"/>
      <c r="I115" s="379"/>
      <c r="J115" s="380"/>
      <c r="K115" s="72"/>
    </row>
    <row r="116" spans="1:19" s="52" customFormat="1" ht="12.75" customHeight="1" x14ac:dyDescent="0.25">
      <c r="A116" s="19"/>
      <c r="B116" s="284"/>
      <c r="C116" s="290" t="s">
        <v>235</v>
      </c>
      <c r="D116" s="291"/>
      <c r="E116" s="292"/>
      <c r="F116" s="119"/>
      <c r="G116" s="224" t="e">
        <f>(H116/H118)*5</f>
        <v>#DIV/0!</v>
      </c>
      <c r="H116" s="429">
        <v>0</v>
      </c>
      <c r="I116" s="431" t="s">
        <v>236</v>
      </c>
      <c r="J116" s="369" t="s">
        <v>342</v>
      </c>
      <c r="K116" s="72"/>
    </row>
    <row r="117" spans="1:19" s="52" customFormat="1" ht="12.75" customHeight="1" thickBot="1" x14ac:dyDescent="0.3">
      <c r="A117" s="55" t="s">
        <v>237</v>
      </c>
      <c r="B117" s="302"/>
      <c r="C117" s="303"/>
      <c r="D117" s="303">
        <f>0-C117</f>
        <v>0</v>
      </c>
      <c r="E117" s="292"/>
      <c r="F117" s="119"/>
      <c r="G117" s="225"/>
      <c r="H117" s="430"/>
      <c r="I117" s="375"/>
      <c r="J117" s="370"/>
      <c r="K117" s="72"/>
    </row>
    <row r="118" spans="1:19" s="52" customFormat="1" ht="18" customHeight="1" thickBot="1" x14ac:dyDescent="0.35">
      <c r="A118" s="210" t="s">
        <v>238</v>
      </c>
      <c r="B118" s="59">
        <f>B115+B111+B100+B50+B43+B24+B105+B45+B8</f>
        <v>0</v>
      </c>
      <c r="C118" s="59" t="e">
        <f>C115+C111+C100+C50+C43+C24+C105+C45+C8+C117</f>
        <v>#DIV/0!</v>
      </c>
      <c r="D118" s="59" t="e">
        <f>D115+D111+D100+D50+D43+D24+D105+D45+D8+D117</f>
        <v>#DIV/0!</v>
      </c>
      <c r="E118" s="168" t="e">
        <f>D118*B127</f>
        <v>#DIV/0!</v>
      </c>
      <c r="F118" s="119"/>
      <c r="G118" s="267"/>
      <c r="H118" s="372">
        <v>0</v>
      </c>
      <c r="I118" s="374" t="s">
        <v>239</v>
      </c>
      <c r="J118" s="370"/>
      <c r="K118" s="72"/>
    </row>
    <row r="119" spans="1:19" ht="18" customHeight="1" thickBot="1" x14ac:dyDescent="0.3">
      <c r="A119" s="13"/>
      <c r="B119" s="36"/>
      <c r="C119" s="15"/>
      <c r="D119" s="15"/>
      <c r="E119" s="33"/>
      <c r="F119" s="119"/>
      <c r="G119" s="267"/>
      <c r="H119" s="373"/>
      <c r="I119" s="375"/>
      <c r="J119" s="371"/>
      <c r="L119" s="52"/>
      <c r="M119"/>
    </row>
    <row r="120" spans="1:19" ht="18" customHeight="1" x14ac:dyDescent="0.3">
      <c r="A120" s="78" t="s">
        <v>240</v>
      </c>
      <c r="B120" s="53"/>
      <c r="C120" s="304">
        <v>0</v>
      </c>
      <c r="D120" s="42" t="s">
        <v>241</v>
      </c>
      <c r="E120" s="43"/>
      <c r="F120" s="237">
        <v>0</v>
      </c>
      <c r="G120" s="415" t="s">
        <v>242</v>
      </c>
      <c r="H120" s="415"/>
      <c r="I120" s="415"/>
      <c r="J120" s="416"/>
      <c r="K120" s="185"/>
      <c r="L120" s="52"/>
      <c r="M120"/>
    </row>
    <row r="121" spans="1:19" ht="18" customHeight="1" x14ac:dyDescent="0.25">
      <c r="A121" s="76" t="s">
        <v>243</v>
      </c>
      <c r="B121" s="226">
        <v>0</v>
      </c>
      <c r="C121" s="305">
        <f>F124</f>
        <v>0</v>
      </c>
      <c r="D121" s="42" t="s">
        <v>244</v>
      </c>
      <c r="E121" s="43"/>
      <c r="F121" s="268">
        <v>0</v>
      </c>
      <c r="G121" s="415" t="s">
        <v>245</v>
      </c>
      <c r="H121" s="415"/>
      <c r="I121" s="415"/>
      <c r="J121" s="416"/>
      <c r="L121"/>
      <c r="P121" s="52"/>
      <c r="Q121" s="52"/>
      <c r="R121" s="52"/>
      <c r="S121" s="52"/>
    </row>
    <row r="122" spans="1:19" ht="18" customHeight="1" thickBot="1" x14ac:dyDescent="0.3">
      <c r="A122" s="77" t="s">
        <v>246</v>
      </c>
      <c r="B122" s="227">
        <v>0</v>
      </c>
      <c r="C122" s="90">
        <f>IF(((C120+C121)&gt;80),0.8,(ROUND(((C120+C121)/100),4)))</f>
        <v>0</v>
      </c>
      <c r="D122" s="42" t="s">
        <v>247</v>
      </c>
      <c r="E122" s="43"/>
      <c r="F122" s="268">
        <v>0</v>
      </c>
      <c r="G122" s="379" t="s">
        <v>248</v>
      </c>
      <c r="H122" s="379"/>
      <c r="I122" s="379"/>
      <c r="J122" s="380"/>
      <c r="L122"/>
      <c r="M122"/>
      <c r="P122" s="52"/>
      <c r="Q122" s="52"/>
    </row>
    <row r="123" spans="1:19" ht="18" customHeight="1" x14ac:dyDescent="0.25">
      <c r="A123" s="76" t="s">
        <v>249</v>
      </c>
      <c r="B123" s="228">
        <f>ROUND(B118,0)</f>
        <v>0</v>
      </c>
      <c r="C123" s="44"/>
      <c r="D123" s="14"/>
      <c r="E123" s="40"/>
      <c r="F123" s="108"/>
      <c r="G123" s="366"/>
      <c r="H123" s="366"/>
      <c r="I123" s="367">
        <f>IF(H116=0,0.005,0.01)</f>
        <v>5.0000000000000001E-3</v>
      </c>
      <c r="J123" s="368"/>
      <c r="K123" s="112"/>
      <c r="M123"/>
      <c r="P123" s="52"/>
      <c r="Q123" s="52"/>
    </row>
    <row r="124" spans="1:19" ht="18" customHeight="1" x14ac:dyDescent="0.25">
      <c r="A124" s="76" t="s">
        <v>250</v>
      </c>
      <c r="B124" s="232" t="e">
        <f>ROUND(C118,0)</f>
        <v>#DIV/0!</v>
      </c>
      <c r="C124" s="39"/>
      <c r="D124" s="14"/>
      <c r="E124" s="39"/>
      <c r="F124" s="236">
        <f>SUM(F112:F122)</f>
        <v>0</v>
      </c>
      <c r="G124" s="420" t="s">
        <v>244</v>
      </c>
      <c r="H124" s="421"/>
      <c r="I124" s="417">
        <f>IF(H116=0,0.01,0.02)</f>
        <v>0.01</v>
      </c>
      <c r="J124" s="418"/>
      <c r="L124"/>
      <c r="M124"/>
      <c r="P124" s="52"/>
      <c r="Q124" s="52"/>
    </row>
    <row r="125" spans="1:19" ht="18" customHeight="1" x14ac:dyDescent="0.25">
      <c r="A125" s="76" t="s">
        <v>251</v>
      </c>
      <c r="B125" s="229">
        <v>0</v>
      </c>
      <c r="C125" s="39"/>
      <c r="D125" s="14"/>
      <c r="E125" s="39"/>
      <c r="F125" s="109"/>
      <c r="G125" s="109"/>
      <c r="H125" s="110"/>
      <c r="I125" s="111"/>
      <c r="J125" s="90"/>
      <c r="L125"/>
      <c r="M125"/>
      <c r="P125" s="52"/>
      <c r="Q125" s="52"/>
    </row>
    <row r="126" spans="1:19" ht="18" customHeight="1" thickBot="1" x14ac:dyDescent="0.3">
      <c r="A126" s="75" t="s">
        <v>252</v>
      </c>
      <c r="B126" s="228" t="e">
        <f>B123-B124-B125</f>
        <v>#DIV/0!</v>
      </c>
      <c r="C126" s="39"/>
      <c r="D126" s="14"/>
      <c r="E126" s="39"/>
      <c r="F126" s="411" t="s">
        <v>253</v>
      </c>
      <c r="G126" s="412"/>
      <c r="H126" s="412"/>
      <c r="I126" s="412"/>
      <c r="J126" s="413"/>
      <c r="L126"/>
      <c r="M126"/>
      <c r="P126" s="52"/>
      <c r="Q126" s="52"/>
    </row>
    <row r="127" spans="1:19" ht="18" customHeight="1" thickTop="1" x14ac:dyDescent="0.25">
      <c r="A127" s="76" t="s">
        <v>254</v>
      </c>
      <c r="B127" s="230">
        <f>C122</f>
        <v>0</v>
      </c>
      <c r="C127" s="39"/>
      <c r="D127" s="14"/>
      <c r="E127" s="41"/>
      <c r="F127" s="114" t="s">
        <v>255</v>
      </c>
      <c r="G127" s="115">
        <f>G138</f>
        <v>0</v>
      </c>
      <c r="H127" s="113"/>
      <c r="I127" s="113" t="s">
        <v>256</v>
      </c>
      <c r="J127" s="182">
        <f>B122</f>
        <v>0</v>
      </c>
      <c r="L127"/>
      <c r="M127"/>
      <c r="P127" s="52"/>
      <c r="Q127" s="52"/>
    </row>
    <row r="128" spans="1:19" ht="18" customHeight="1" x14ac:dyDescent="0.25">
      <c r="A128" s="75" t="s">
        <v>257</v>
      </c>
      <c r="B128" s="228" t="e">
        <f>ROUND((B126*B127),0)</f>
        <v>#DIV/0!</v>
      </c>
      <c r="C128" s="39"/>
      <c r="D128" s="14"/>
      <c r="E128" s="41"/>
      <c r="F128" s="114" t="s">
        <v>258</v>
      </c>
      <c r="G128" s="116" t="e">
        <f>J130</f>
        <v>#N/A</v>
      </c>
      <c r="H128" s="113"/>
      <c r="I128" s="113" t="s">
        <v>259</v>
      </c>
      <c r="J128" s="365" t="e">
        <f>CXFees!B4</f>
        <v>#N/A</v>
      </c>
      <c r="L128"/>
      <c r="M128"/>
      <c r="P128" s="52"/>
      <c r="Q128" s="52"/>
    </row>
    <row r="129" spans="1:17" ht="18" customHeight="1" x14ac:dyDescent="0.25">
      <c r="A129" s="75" t="s">
        <v>260</v>
      </c>
      <c r="B129" s="229">
        <v>0</v>
      </c>
      <c r="C129" s="39"/>
      <c r="D129" s="14"/>
      <c r="E129" s="41"/>
      <c r="F129" s="200" t="s">
        <v>261</v>
      </c>
      <c r="G129" s="201" t="e">
        <f>G127+G128</f>
        <v>#N/A</v>
      </c>
      <c r="H129" s="202" t="s">
        <v>262</v>
      </c>
      <c r="I129" s="113" t="s">
        <v>263</v>
      </c>
      <c r="J129" s="182">
        <f>H69+I69</f>
        <v>0</v>
      </c>
      <c r="L129"/>
      <c r="M129"/>
      <c r="P129" s="52"/>
      <c r="Q129" s="52"/>
    </row>
    <row r="130" spans="1:17" ht="18" customHeight="1" thickBot="1" x14ac:dyDescent="0.3">
      <c r="A130" s="306" t="s">
        <v>264</v>
      </c>
      <c r="B130" s="307" t="e">
        <f>B128-B129</f>
        <v>#DIV/0!</v>
      </c>
      <c r="C130" s="39"/>
      <c r="D130" s="37"/>
      <c r="E130" s="38"/>
      <c r="F130" s="117"/>
      <c r="G130" s="118"/>
      <c r="H130" s="113"/>
      <c r="I130" s="113" t="s">
        <v>258</v>
      </c>
      <c r="J130" s="184" t="e">
        <f>J128*J129</f>
        <v>#N/A</v>
      </c>
      <c r="L130"/>
      <c r="M130"/>
      <c r="Q130" s="52"/>
    </row>
    <row r="131" spans="1:17" ht="18" customHeight="1" thickBot="1" x14ac:dyDescent="0.3">
      <c r="A131" s="51"/>
      <c r="B131" s="54"/>
      <c r="C131" s="39"/>
      <c r="D131" s="37"/>
      <c r="E131" s="38"/>
      <c r="F131" s="117" t="s">
        <v>265</v>
      </c>
      <c r="H131" s="113"/>
      <c r="I131" s="356"/>
      <c r="J131" s="364" t="s">
        <v>341</v>
      </c>
      <c r="K131" s="113"/>
      <c r="L131"/>
      <c r="M131"/>
      <c r="Q131" s="52"/>
    </row>
    <row r="132" spans="1:17" ht="18" customHeight="1" x14ac:dyDescent="0.25">
      <c r="A132" s="74" t="s">
        <v>268</v>
      </c>
      <c r="B132" s="231">
        <v>0</v>
      </c>
      <c r="C132" s="39"/>
      <c r="D132" s="37"/>
      <c r="E132" s="38"/>
      <c r="F132" s="114" t="s">
        <v>269</v>
      </c>
      <c r="G132" s="212"/>
      <c r="H132" s="113"/>
      <c r="I132" s="357"/>
      <c r="J132" s="183"/>
      <c r="K132" s="113"/>
      <c r="L132"/>
      <c r="M132"/>
      <c r="Q132" s="52"/>
    </row>
    <row r="133" spans="1:17" ht="18" customHeight="1" x14ac:dyDescent="0.25">
      <c r="A133" s="75" t="s">
        <v>270</v>
      </c>
      <c r="B133" s="228">
        <f>B132-B134</f>
        <v>0</v>
      </c>
      <c r="C133" s="39"/>
      <c r="D133" s="37"/>
      <c r="E133" s="38"/>
      <c r="F133" s="114" t="s">
        <v>271</v>
      </c>
      <c r="G133" s="159"/>
      <c r="H133" s="113"/>
      <c r="I133" s="357"/>
      <c r="J133" s="183"/>
      <c r="K133" s="113"/>
      <c r="L133"/>
      <c r="M133"/>
      <c r="Q133" s="52"/>
    </row>
    <row r="134" spans="1:17" ht="18" customHeight="1" x14ac:dyDescent="0.25">
      <c r="A134" s="75" t="s">
        <v>272</v>
      </c>
      <c r="B134" s="228">
        <f>ROUND((B100*I124),0)</f>
        <v>0</v>
      </c>
      <c r="C134" s="39"/>
      <c r="D134" s="37"/>
      <c r="E134" s="38"/>
      <c r="F134" s="114" t="s">
        <v>273</v>
      </c>
      <c r="G134" s="160"/>
      <c r="H134" s="113"/>
      <c r="I134" s="357"/>
      <c r="J134" s="183"/>
      <c r="K134" s="113"/>
      <c r="L134"/>
      <c r="M134"/>
    </row>
    <row r="135" spans="1:17" ht="18" customHeight="1" x14ac:dyDescent="0.25">
      <c r="A135" s="75" t="s">
        <v>274</v>
      </c>
      <c r="B135" s="129">
        <v>0</v>
      </c>
      <c r="C135" s="39"/>
      <c r="D135" s="37"/>
      <c r="E135" s="38"/>
      <c r="F135" s="114" t="s">
        <v>275</v>
      </c>
      <c r="G135" s="119">
        <f>ROUND(((G133-G134)/365),1)</f>
        <v>0</v>
      </c>
      <c r="H135" s="113"/>
      <c r="I135" s="357"/>
      <c r="J135" s="183"/>
      <c r="K135" s="113"/>
      <c r="L135"/>
      <c r="M135"/>
    </row>
    <row r="136" spans="1:17" ht="18" customHeight="1" x14ac:dyDescent="0.25">
      <c r="A136" s="75" t="s">
        <v>276</v>
      </c>
      <c r="B136" s="228">
        <f>B135-B137</f>
        <v>0</v>
      </c>
      <c r="C136" s="39"/>
      <c r="D136" s="37"/>
      <c r="E136" s="38"/>
      <c r="F136" s="114" t="s">
        <v>277</v>
      </c>
      <c r="G136" s="119">
        <f>20-G135</f>
        <v>20</v>
      </c>
      <c r="H136" s="113"/>
      <c r="I136" s="357"/>
      <c r="J136" s="183"/>
      <c r="K136" s="113"/>
      <c r="L136"/>
      <c r="M136"/>
    </row>
    <row r="137" spans="1:17" ht="18" customHeight="1" x14ac:dyDescent="0.25">
      <c r="A137" s="75" t="s">
        <v>278</v>
      </c>
      <c r="B137" s="331">
        <f>ROUND((IF(B135&lt;(B100*I123),B135,(B100*I123))),0)</f>
        <v>0</v>
      </c>
      <c r="C137" s="39"/>
      <c r="D137" s="37"/>
      <c r="E137" s="38"/>
      <c r="F137" s="114" t="s">
        <v>279</v>
      </c>
      <c r="G137" s="120">
        <f>G136/20</f>
        <v>1</v>
      </c>
      <c r="H137" s="113"/>
      <c r="I137" s="357"/>
      <c r="J137" s="183"/>
      <c r="K137" s="113"/>
      <c r="L137"/>
      <c r="M137"/>
    </row>
    <row r="138" spans="1:17" ht="18" customHeight="1" x14ac:dyDescent="0.25">
      <c r="A138" s="76" t="s">
        <v>280</v>
      </c>
      <c r="B138" s="228">
        <f>B134+B137</f>
        <v>0</v>
      </c>
      <c r="C138" s="4"/>
      <c r="D138" s="4"/>
      <c r="E138" s="2"/>
      <c r="F138" s="114" t="s">
        <v>281</v>
      </c>
      <c r="G138" s="115">
        <f>ROUND((G132*G137),0)</f>
        <v>0</v>
      </c>
      <c r="H138" s="113"/>
      <c r="I138" s="357"/>
      <c r="J138" s="183"/>
      <c r="K138" s="113"/>
      <c r="L138"/>
      <c r="M138"/>
    </row>
    <row r="139" spans="1:17" ht="18" customHeight="1" x14ac:dyDescent="0.25">
      <c r="A139" s="76" t="s">
        <v>282</v>
      </c>
      <c r="B139" s="230">
        <f>C122</f>
        <v>0</v>
      </c>
      <c r="C139" s="308"/>
      <c r="D139" s="308"/>
      <c r="E139" s="308"/>
      <c r="F139" s="358"/>
      <c r="G139" s="359"/>
      <c r="H139" s="360"/>
      <c r="I139" s="361"/>
      <c r="J139" s="362"/>
      <c r="K139" s="113"/>
      <c r="L139"/>
      <c r="M139"/>
    </row>
    <row r="140" spans="1:17" ht="18" customHeight="1" x14ac:dyDescent="0.25">
      <c r="A140" s="76" t="s">
        <v>283</v>
      </c>
      <c r="B140" s="228">
        <f>ROUND((B138*B139),0)</f>
        <v>0</v>
      </c>
      <c r="C140" s="308"/>
      <c r="D140" s="308"/>
      <c r="E140" s="308"/>
      <c r="F140" s="109"/>
      <c r="G140" s="121"/>
      <c r="H140" s="113"/>
      <c r="I140" s="357"/>
      <c r="J140" s="363"/>
      <c r="K140" s="113"/>
      <c r="L140"/>
      <c r="M140"/>
    </row>
    <row r="141" spans="1:17" ht="18" customHeight="1" x14ac:dyDescent="0.25">
      <c r="A141" s="76" t="s">
        <v>284</v>
      </c>
      <c r="B141" s="228" t="e">
        <f>B130+B140</f>
        <v>#DIV/0!</v>
      </c>
      <c r="C141" s="308"/>
      <c r="D141" s="308"/>
      <c r="E141" s="308"/>
      <c r="F141" s="109"/>
      <c r="G141" s="121"/>
      <c r="H141" s="113"/>
      <c r="I141" s="357"/>
      <c r="J141" s="363"/>
      <c r="K141" s="113"/>
      <c r="L141"/>
      <c r="M141"/>
    </row>
    <row r="142" spans="1:17" ht="18" customHeight="1" thickBot="1" x14ac:dyDescent="0.3">
      <c r="A142" s="306" t="s">
        <v>285</v>
      </c>
      <c r="B142" s="307">
        <f>B123+B132+B135</f>
        <v>0</v>
      </c>
      <c r="C142" s="308"/>
      <c r="D142" s="308"/>
      <c r="E142" s="308"/>
      <c r="F142" s="109"/>
      <c r="G142" s="121"/>
      <c r="H142" s="113"/>
      <c r="I142" s="357"/>
      <c r="J142" s="363"/>
      <c r="K142" s="113"/>
      <c r="L142"/>
      <c r="M142"/>
    </row>
    <row r="143" spans="1:17" ht="18" customHeight="1" x14ac:dyDescent="0.25">
      <c r="A143" s="76"/>
      <c r="B143" s="309"/>
      <c r="C143" s="308"/>
      <c r="D143" s="308"/>
      <c r="E143" s="308"/>
      <c r="F143" s="109"/>
      <c r="G143" s="121"/>
      <c r="H143" s="113"/>
      <c r="I143" s="357"/>
      <c r="J143" s="363"/>
      <c r="K143" s="113"/>
      <c r="L143"/>
      <c r="M143"/>
    </row>
    <row r="144" spans="1:17" ht="18" customHeight="1" x14ac:dyDescent="0.25">
      <c r="A144" s="76"/>
      <c r="B144" s="40"/>
      <c r="C144" s="308"/>
      <c r="D144" s="308"/>
      <c r="E144" s="308"/>
      <c r="F144" s="109"/>
      <c r="G144" s="121"/>
      <c r="H144" s="113"/>
      <c r="I144" s="357"/>
      <c r="J144" s="363"/>
      <c r="K144" s="113"/>
      <c r="L144"/>
      <c r="M144"/>
    </row>
    <row r="145" spans="2:13" x14ac:dyDescent="0.25">
      <c r="B145" s="7"/>
      <c r="C145" s="5"/>
      <c r="D145" s="5"/>
      <c r="F145" s="109"/>
      <c r="G145" s="121"/>
      <c r="H145" s="113"/>
      <c r="I145" s="357"/>
      <c r="J145" s="363"/>
      <c r="K145" s="113"/>
      <c r="L145"/>
      <c r="M145" s="113"/>
    </row>
    <row r="146" spans="2:13" x14ac:dyDescent="0.25">
      <c r="B146" s="7"/>
      <c r="C146" s="5"/>
      <c r="D146" s="5"/>
      <c r="F146" s="109"/>
      <c r="G146" s="121"/>
      <c r="H146" s="113"/>
      <c r="I146" s="357"/>
      <c r="J146" s="363"/>
      <c r="K146" s="113"/>
      <c r="L146"/>
      <c r="M146" s="113"/>
    </row>
    <row r="147" spans="2:13" x14ac:dyDescent="0.25">
      <c r="B147" s="7"/>
      <c r="C147" s="5"/>
      <c r="D147" s="5"/>
      <c r="F147" s="109"/>
      <c r="G147" s="121"/>
      <c r="H147" s="113"/>
      <c r="I147" s="357"/>
      <c r="J147" s="363"/>
      <c r="K147" s="113"/>
      <c r="L147" s="113"/>
      <c r="M147" s="113"/>
    </row>
    <row r="148" spans="2:13" x14ac:dyDescent="0.25">
      <c r="B148" s="7"/>
      <c r="C148" s="5"/>
      <c r="D148" s="5"/>
      <c r="F148" s="109"/>
      <c r="G148" s="109"/>
      <c r="H148" s="110"/>
      <c r="I148" s="113"/>
      <c r="J148" s="113"/>
      <c r="K148" s="113"/>
      <c r="L148" s="113"/>
      <c r="M148" s="113"/>
    </row>
    <row r="149" spans="2:13" x14ac:dyDescent="0.25">
      <c r="B149" s="7"/>
      <c r="C149" s="5"/>
      <c r="D149" s="5"/>
      <c r="J149" s="113"/>
      <c r="K149" s="113"/>
      <c r="M149" s="113"/>
    </row>
    <row r="150" spans="2:13" x14ac:dyDescent="0.25">
      <c r="B150" s="7"/>
      <c r="C150" s="5"/>
      <c r="D150" s="5"/>
      <c r="J150" s="113"/>
      <c r="K150" s="113"/>
      <c r="M150" s="113"/>
    </row>
    <row r="151" spans="2:13" x14ac:dyDescent="0.25">
      <c r="B151" s="7"/>
      <c r="C151" s="5"/>
      <c r="D151" s="5"/>
      <c r="J151" s="113"/>
      <c r="M151" s="113"/>
    </row>
    <row r="152" spans="2:13" x14ac:dyDescent="0.25">
      <c r="B152" s="7"/>
      <c r="C152" s="5"/>
      <c r="D152" s="5"/>
      <c r="J152" s="113"/>
      <c r="M152" s="113"/>
    </row>
    <row r="153" spans="2:13" x14ac:dyDescent="0.25">
      <c r="B153" s="7"/>
      <c r="C153" s="5"/>
      <c r="D153" s="5"/>
      <c r="M153" s="113"/>
    </row>
    <row r="154" spans="2:13" x14ac:dyDescent="0.25">
      <c r="B154" s="7"/>
      <c r="C154" s="5"/>
      <c r="D154" s="5"/>
      <c r="M154" s="113"/>
    </row>
    <row r="155" spans="2:13" x14ac:dyDescent="0.25">
      <c r="B155" s="7"/>
      <c r="C155" s="5"/>
      <c r="D155" s="5"/>
      <c r="M155" s="113"/>
    </row>
    <row r="156" spans="2:13" x14ac:dyDescent="0.25">
      <c r="B156" s="7"/>
      <c r="C156" s="5"/>
      <c r="D156" s="5"/>
      <c r="M156" s="113"/>
    </row>
    <row r="157" spans="2:13" x14ac:dyDescent="0.25">
      <c r="B157" s="7"/>
      <c r="C157" s="5"/>
      <c r="D157" s="5"/>
      <c r="M157" s="113"/>
    </row>
    <row r="158" spans="2:13" x14ac:dyDescent="0.25">
      <c r="B158" s="7"/>
      <c r="C158" s="5"/>
      <c r="D158" s="5"/>
      <c r="M158" s="113"/>
    </row>
    <row r="159" spans="2:13" x14ac:dyDescent="0.25">
      <c r="B159" s="7"/>
      <c r="C159" s="5"/>
      <c r="D159" s="5"/>
      <c r="M159" s="113"/>
    </row>
    <row r="160" spans="2:13" x14ac:dyDescent="0.25">
      <c r="B160" s="7"/>
      <c r="C160" s="5"/>
      <c r="D160" s="5"/>
      <c r="M160" s="113"/>
    </row>
    <row r="161" spans="3:7" x14ac:dyDescent="0.25">
      <c r="D161" s="82"/>
    </row>
    <row r="162" spans="3:7" x14ac:dyDescent="0.25">
      <c r="D162" s="5"/>
      <c r="E162" s="3"/>
      <c r="F162" s="72"/>
      <c r="G162" s="72"/>
    </row>
    <row r="163" spans="3:7" x14ac:dyDescent="0.25">
      <c r="D163" s="5"/>
      <c r="E163" s="3"/>
    </row>
    <row r="164" spans="3:7" x14ac:dyDescent="0.25">
      <c r="D164" s="5"/>
      <c r="E164" s="3"/>
    </row>
    <row r="165" spans="3:7" x14ac:dyDescent="0.25">
      <c r="C165" s="6"/>
      <c r="D165" s="6"/>
    </row>
    <row r="166" spans="3:7" x14ac:dyDescent="0.25">
      <c r="C166" s="6"/>
      <c r="D166" s="6"/>
    </row>
    <row r="167" spans="3:7" x14ac:dyDescent="0.25">
      <c r="C167" s="6"/>
      <c r="D167" s="6"/>
    </row>
    <row r="168" spans="3:7" x14ac:dyDescent="0.25">
      <c r="C168" s="6"/>
      <c r="D168" s="6"/>
    </row>
    <row r="169" spans="3:7" x14ac:dyDescent="0.25">
      <c r="C169" s="6"/>
      <c r="D169" s="6"/>
    </row>
    <row r="170" spans="3:7" x14ac:dyDescent="0.25">
      <c r="C170" s="6"/>
      <c r="D170" s="6"/>
    </row>
    <row r="171" spans="3:7" x14ac:dyDescent="0.25">
      <c r="C171" s="6"/>
      <c r="D171" s="6"/>
    </row>
    <row r="172" spans="3:7" x14ac:dyDescent="0.25">
      <c r="C172" s="6"/>
      <c r="D172" s="6"/>
    </row>
    <row r="173" spans="3:7" x14ac:dyDescent="0.25">
      <c r="C173" s="6"/>
      <c r="D173" s="6"/>
    </row>
    <row r="174" spans="3:7" x14ac:dyDescent="0.25">
      <c r="C174" s="6"/>
      <c r="D174" s="6"/>
    </row>
    <row r="175" spans="3:7" x14ac:dyDescent="0.25">
      <c r="C175" s="6"/>
      <c r="D175" s="6"/>
    </row>
    <row r="176" spans="3:7"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D461" s="6"/>
    </row>
    <row r="462" spans="3:4" x14ac:dyDescent="0.25">
      <c r="D462" s="6"/>
    </row>
    <row r="463" spans="3:4" x14ac:dyDescent="0.25">
      <c r="D463" s="6"/>
    </row>
  </sheetData>
  <dataConsolidate/>
  <mergeCells count="89">
    <mergeCell ref="F13:I13"/>
    <mergeCell ref="F3:I3"/>
    <mergeCell ref="F23:I24"/>
    <mergeCell ref="F22:I22"/>
    <mergeCell ref="H21:I21"/>
    <mergeCell ref="H20:I20"/>
    <mergeCell ref="H19:I19"/>
    <mergeCell ref="H18:I18"/>
    <mergeCell ref="H16:I16"/>
    <mergeCell ref="H15:I15"/>
    <mergeCell ref="H14:I14"/>
    <mergeCell ref="G17:I17"/>
    <mergeCell ref="G11:H11"/>
    <mergeCell ref="F26:J26"/>
    <mergeCell ref="F33:J33"/>
    <mergeCell ref="F27:G27"/>
    <mergeCell ref="F46:G46"/>
    <mergeCell ref="F43:K43"/>
    <mergeCell ref="H116:H117"/>
    <mergeCell ref="I116:I117"/>
    <mergeCell ref="I90:K90"/>
    <mergeCell ref="F51:G51"/>
    <mergeCell ref="F47:G47"/>
    <mergeCell ref="G112:J112"/>
    <mergeCell ref="I101:J101"/>
    <mergeCell ref="F111:J111"/>
    <mergeCell ref="F79:G79"/>
    <mergeCell ref="F78:G78"/>
    <mergeCell ref="F80:G80"/>
    <mergeCell ref="I99:J99"/>
    <mergeCell ref="I102:J102"/>
    <mergeCell ref="I98:K98"/>
    <mergeCell ref="F105:J105"/>
    <mergeCell ref="F81:G81"/>
    <mergeCell ref="H106:I106"/>
    <mergeCell ref="F98:G98"/>
    <mergeCell ref="F99:G99"/>
    <mergeCell ref="F96:G96"/>
    <mergeCell ref="F97:G97"/>
    <mergeCell ref="F100:G100"/>
    <mergeCell ref="F101:G101"/>
    <mergeCell ref="F102:G102"/>
    <mergeCell ref="F126:J126"/>
    <mergeCell ref="I34:I35"/>
    <mergeCell ref="G122:J122"/>
    <mergeCell ref="G120:J120"/>
    <mergeCell ref="G121:J121"/>
    <mergeCell ref="G115:J115"/>
    <mergeCell ref="G114:J114"/>
    <mergeCell ref="I124:J124"/>
    <mergeCell ref="F92:G92"/>
    <mergeCell ref="F93:G93"/>
    <mergeCell ref="F94:G94"/>
    <mergeCell ref="F95:G95"/>
    <mergeCell ref="G124:H124"/>
    <mergeCell ref="G84:H84"/>
    <mergeCell ref="G85:H85"/>
    <mergeCell ref="G103:H103"/>
    <mergeCell ref="F34:G34"/>
    <mergeCell ref="G70:G71"/>
    <mergeCell ref="F87:F88"/>
    <mergeCell ref="F91:G91"/>
    <mergeCell ref="F77:H77"/>
    <mergeCell ref="F83:J83"/>
    <mergeCell ref="F70:F71"/>
    <mergeCell ref="G86:H86"/>
    <mergeCell ref="G87:H87"/>
    <mergeCell ref="G88:H88"/>
    <mergeCell ref="F73:I73"/>
    <mergeCell ref="I74:I75"/>
    <mergeCell ref="H74:H75"/>
    <mergeCell ref="F90:H90"/>
    <mergeCell ref="J34:J35"/>
    <mergeCell ref="I123:J123"/>
    <mergeCell ref="J116:J119"/>
    <mergeCell ref="H118:H119"/>
    <mergeCell ref="I118:I119"/>
    <mergeCell ref="B1:C1"/>
    <mergeCell ref="G7:I7"/>
    <mergeCell ref="G113:J113"/>
    <mergeCell ref="G10:I10"/>
    <mergeCell ref="F35:G35"/>
    <mergeCell ref="I95:J95"/>
    <mergeCell ref="I96:J96"/>
    <mergeCell ref="I100:J100"/>
    <mergeCell ref="I91:J91"/>
    <mergeCell ref="I92:J92"/>
    <mergeCell ref="I93:J93"/>
    <mergeCell ref="I94:J94"/>
  </mergeCells>
  <hyperlinks>
    <hyperlink ref="J131" r:id="rId1" xr:uid="{5B832894-C913-4449-96ED-DB9DB74A851F}"/>
  </hyperlinks>
  <pageMargins left="0.25" right="0.25" top="0.75" bottom="0.75" header="0.3" footer="0.3"/>
  <pageSetup paperSize="3" scale="64" fitToHeight="2"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0532-107B-46D6-A9FA-B5B24B6C5C8F}">
  <dimension ref="A1:E39"/>
  <sheetViews>
    <sheetView zoomScale="110" zoomScaleNormal="110" workbookViewId="0">
      <selection activeCell="E13" sqref="E13"/>
    </sheetView>
  </sheetViews>
  <sheetFormatPr defaultColWidth="8.6640625" defaultRowHeight="13.2" x14ac:dyDescent="0.25"/>
  <cols>
    <col min="1" max="1" width="49.44140625" customWidth="1"/>
    <col min="2" max="2" width="11.6640625" bestFit="1" customWidth="1"/>
    <col min="3" max="3" width="21.44140625" customWidth="1"/>
  </cols>
  <sheetData>
    <row r="1" spans="1:5" ht="31.8" thickBot="1" x14ac:dyDescent="0.3">
      <c r="A1" s="136" t="str">
        <f>'PSB Uniformat Aug2021'!A1</f>
        <v>Insert District 
and School</v>
      </c>
      <c r="B1" s="479" t="str">
        <f>'PSB Uniformat Aug2021'!E1</f>
        <v>Schematic Design Submittal Date</v>
      </c>
      <c r="C1" s="479"/>
    </row>
    <row r="2" spans="1:5" ht="40.200000000000003" thickBot="1" x14ac:dyDescent="0.3">
      <c r="A2" s="137"/>
      <c r="B2" s="138" t="s">
        <v>286</v>
      </c>
      <c r="C2" s="146" t="s">
        <v>287</v>
      </c>
    </row>
    <row r="3" spans="1:5" x14ac:dyDescent="0.25">
      <c r="A3" s="140" t="s">
        <v>288</v>
      </c>
      <c r="B3" s="141"/>
      <c r="C3" s="147"/>
    </row>
    <row r="4" spans="1:5" ht="15.6" x14ac:dyDescent="0.25">
      <c r="A4" s="57" t="s">
        <v>289</v>
      </c>
      <c r="B4" s="310">
        <f>'PSB Uniformat Aug2021'!B89</f>
        <v>0</v>
      </c>
      <c r="C4" s="311"/>
    </row>
    <row r="5" spans="1:5" ht="15.6" x14ac:dyDescent="0.25">
      <c r="A5" s="57" t="s">
        <v>290</v>
      </c>
      <c r="B5" s="310">
        <f>'PSB Uniformat Aug2021'!B97</f>
        <v>0</v>
      </c>
      <c r="C5" s="311"/>
    </row>
    <row r="6" spans="1:5" ht="15.6" x14ac:dyDescent="0.25">
      <c r="A6" s="158" t="s">
        <v>291</v>
      </c>
      <c r="B6" s="310">
        <f>SUM(B4:B5)</f>
        <v>0</v>
      </c>
      <c r="C6" s="311"/>
    </row>
    <row r="7" spans="1:5" x14ac:dyDescent="0.25">
      <c r="A7" s="140" t="s">
        <v>98</v>
      </c>
      <c r="B7" s="141"/>
      <c r="C7" s="147"/>
    </row>
    <row r="8" spans="1:5" ht="15" x14ac:dyDescent="0.25">
      <c r="A8" s="17" t="s">
        <v>292</v>
      </c>
      <c r="B8" s="312">
        <f>'PSB Uniformat Aug2021'!B95</f>
        <v>0</v>
      </c>
      <c r="C8" s="313">
        <f>B8</f>
        <v>0</v>
      </c>
      <c r="D8" s="156"/>
      <c r="E8" s="155"/>
    </row>
    <row r="9" spans="1:5" ht="15" x14ac:dyDescent="0.25">
      <c r="A9" s="17" t="s">
        <v>293</v>
      </c>
      <c r="B9" s="312">
        <f>'PSB Uniformat Aug2021'!B94</f>
        <v>0</v>
      </c>
      <c r="C9" s="313">
        <f t="shared" ref="C9:C10" si="0">B9</f>
        <v>0</v>
      </c>
      <c r="E9" s="155"/>
    </row>
    <row r="10" spans="1:5" ht="15" x14ac:dyDescent="0.25">
      <c r="A10" s="17" t="s">
        <v>294</v>
      </c>
      <c r="B10" s="312">
        <f>'PSB Uniformat Aug2021'!B96</f>
        <v>0</v>
      </c>
      <c r="C10" s="313">
        <f t="shared" si="0"/>
        <v>0</v>
      </c>
      <c r="E10" s="155"/>
    </row>
    <row r="11" spans="1:5" ht="15" x14ac:dyDescent="0.25">
      <c r="A11" s="157" t="s">
        <v>295</v>
      </c>
      <c r="B11" s="314">
        <f>SUM('PSB Uniformat Aug2021'!B90:B93)</f>
        <v>0</v>
      </c>
      <c r="C11" s="315">
        <f>B11</f>
        <v>0</v>
      </c>
      <c r="E11" s="155"/>
    </row>
    <row r="12" spans="1:5" x14ac:dyDescent="0.25">
      <c r="A12" s="142" t="s">
        <v>296</v>
      </c>
      <c r="B12" s="316">
        <v>0</v>
      </c>
      <c r="C12" s="315" t="e">
        <f>(((B12/$B$35)*$B$6)+B12)</f>
        <v>#DIV/0!</v>
      </c>
      <c r="E12" s="155"/>
    </row>
    <row r="13" spans="1:5" x14ac:dyDescent="0.25">
      <c r="A13" s="142" t="s">
        <v>297</v>
      </c>
      <c r="B13" s="316">
        <v>0</v>
      </c>
      <c r="C13" s="315" t="e">
        <f t="shared" ref="C13:C34" si="1">(((B13/$B$35)*$B$6)+B13)</f>
        <v>#DIV/0!</v>
      </c>
      <c r="E13" s="155"/>
    </row>
    <row r="14" spans="1:5" x14ac:dyDescent="0.25">
      <c r="A14" s="142" t="s">
        <v>298</v>
      </c>
      <c r="B14" s="316">
        <v>0</v>
      </c>
      <c r="C14" s="315" t="e">
        <f t="shared" si="1"/>
        <v>#DIV/0!</v>
      </c>
      <c r="E14" s="155"/>
    </row>
    <row r="15" spans="1:5" x14ac:dyDescent="0.25">
      <c r="A15" s="142" t="s">
        <v>299</v>
      </c>
      <c r="B15" s="316">
        <v>0</v>
      </c>
      <c r="C15" s="315" t="e">
        <f t="shared" si="1"/>
        <v>#DIV/0!</v>
      </c>
      <c r="E15" s="155"/>
    </row>
    <row r="16" spans="1:5" x14ac:dyDescent="0.25">
      <c r="A16" s="142" t="s">
        <v>300</v>
      </c>
      <c r="B16" s="316">
        <v>0</v>
      </c>
      <c r="C16" s="315" t="e">
        <f t="shared" si="1"/>
        <v>#DIV/0!</v>
      </c>
      <c r="E16" s="155"/>
    </row>
    <row r="17" spans="1:5" x14ac:dyDescent="0.25">
      <c r="A17" s="142" t="s">
        <v>301</v>
      </c>
      <c r="B17" s="316">
        <v>0</v>
      </c>
      <c r="C17" s="315" t="e">
        <f t="shared" si="1"/>
        <v>#DIV/0!</v>
      </c>
      <c r="E17" s="155"/>
    </row>
    <row r="18" spans="1:5" x14ac:dyDescent="0.25">
      <c r="A18" s="142" t="s">
        <v>302</v>
      </c>
      <c r="B18" s="316">
        <v>0</v>
      </c>
      <c r="C18" s="315" t="e">
        <f t="shared" si="1"/>
        <v>#DIV/0!</v>
      </c>
      <c r="E18" s="155"/>
    </row>
    <row r="19" spans="1:5" x14ac:dyDescent="0.25">
      <c r="A19" s="142" t="s">
        <v>303</v>
      </c>
      <c r="B19" s="316">
        <v>0</v>
      </c>
      <c r="C19" s="315" t="e">
        <f t="shared" si="1"/>
        <v>#DIV/0!</v>
      </c>
      <c r="E19" s="155"/>
    </row>
    <row r="20" spans="1:5" x14ac:dyDescent="0.25">
      <c r="A20" s="142" t="s">
        <v>304</v>
      </c>
      <c r="B20" s="316">
        <v>0</v>
      </c>
      <c r="C20" s="315" t="e">
        <f t="shared" si="1"/>
        <v>#DIV/0!</v>
      </c>
      <c r="E20" s="155"/>
    </row>
    <row r="21" spans="1:5" x14ac:dyDescent="0.25">
      <c r="A21" s="142" t="s">
        <v>305</v>
      </c>
      <c r="B21" s="316">
        <v>0</v>
      </c>
      <c r="C21" s="315" t="e">
        <f t="shared" si="1"/>
        <v>#DIV/0!</v>
      </c>
      <c r="E21" s="155"/>
    </row>
    <row r="22" spans="1:5" x14ac:dyDescent="0.25">
      <c r="A22" s="142" t="s">
        <v>306</v>
      </c>
      <c r="B22" s="316">
        <v>0</v>
      </c>
      <c r="C22" s="315" t="e">
        <f t="shared" si="1"/>
        <v>#DIV/0!</v>
      </c>
      <c r="E22" s="155"/>
    </row>
    <row r="23" spans="1:5" x14ac:dyDescent="0.25">
      <c r="A23" s="142" t="s">
        <v>307</v>
      </c>
      <c r="B23" s="316">
        <v>0</v>
      </c>
      <c r="C23" s="315" t="e">
        <f t="shared" si="1"/>
        <v>#DIV/0!</v>
      </c>
      <c r="E23" s="155"/>
    </row>
    <row r="24" spans="1:5" x14ac:dyDescent="0.25">
      <c r="A24" s="142" t="s">
        <v>308</v>
      </c>
      <c r="B24" s="316">
        <v>0</v>
      </c>
      <c r="C24" s="315" t="e">
        <f t="shared" si="1"/>
        <v>#DIV/0!</v>
      </c>
      <c r="E24" s="155"/>
    </row>
    <row r="25" spans="1:5" x14ac:dyDescent="0.25">
      <c r="A25" s="142" t="s">
        <v>309</v>
      </c>
      <c r="B25" s="316">
        <v>0</v>
      </c>
      <c r="C25" s="315" t="e">
        <f t="shared" si="1"/>
        <v>#DIV/0!</v>
      </c>
      <c r="E25" s="155"/>
    </row>
    <row r="26" spans="1:5" x14ac:dyDescent="0.25">
      <c r="A26" s="142" t="s">
        <v>310</v>
      </c>
      <c r="B26" s="316">
        <v>0</v>
      </c>
      <c r="C26" s="315" t="e">
        <f t="shared" si="1"/>
        <v>#DIV/0!</v>
      </c>
      <c r="E26" s="155"/>
    </row>
    <row r="27" spans="1:5" x14ac:dyDescent="0.25">
      <c r="A27" s="142" t="s">
        <v>311</v>
      </c>
      <c r="B27" s="316">
        <v>0</v>
      </c>
      <c r="C27" s="315" t="e">
        <f t="shared" si="1"/>
        <v>#DIV/0!</v>
      </c>
      <c r="E27" s="155"/>
    </row>
    <row r="28" spans="1:5" x14ac:dyDescent="0.25">
      <c r="A28" s="142" t="s">
        <v>312</v>
      </c>
      <c r="B28" s="316">
        <v>0</v>
      </c>
      <c r="C28" s="315" t="e">
        <f t="shared" si="1"/>
        <v>#DIV/0!</v>
      </c>
      <c r="E28" s="155"/>
    </row>
    <row r="29" spans="1:5" x14ac:dyDescent="0.25">
      <c r="A29" s="142" t="s">
        <v>313</v>
      </c>
      <c r="B29" s="316">
        <v>0</v>
      </c>
      <c r="C29" s="315" t="e">
        <f t="shared" si="1"/>
        <v>#DIV/0!</v>
      </c>
      <c r="E29" s="155"/>
    </row>
    <row r="30" spans="1:5" x14ac:dyDescent="0.25">
      <c r="A30" s="142" t="s">
        <v>314</v>
      </c>
      <c r="B30" s="316">
        <v>0</v>
      </c>
      <c r="C30" s="315" t="e">
        <f t="shared" si="1"/>
        <v>#DIV/0!</v>
      </c>
      <c r="E30" s="155"/>
    </row>
    <row r="31" spans="1:5" x14ac:dyDescent="0.25">
      <c r="A31" s="142" t="s">
        <v>315</v>
      </c>
      <c r="B31" s="316">
        <v>0</v>
      </c>
      <c r="C31" s="315" t="e">
        <f t="shared" si="1"/>
        <v>#DIV/0!</v>
      </c>
      <c r="E31" s="155"/>
    </row>
    <row r="32" spans="1:5" x14ac:dyDescent="0.25">
      <c r="A32" s="142" t="s">
        <v>316</v>
      </c>
      <c r="B32" s="316">
        <v>0</v>
      </c>
      <c r="C32" s="315" t="e">
        <f t="shared" si="1"/>
        <v>#DIV/0!</v>
      </c>
      <c r="E32" s="155"/>
    </row>
    <row r="33" spans="1:5" x14ac:dyDescent="0.25">
      <c r="A33" s="142" t="s">
        <v>317</v>
      </c>
      <c r="B33" s="316">
        <v>0</v>
      </c>
      <c r="C33" s="315" t="e">
        <f t="shared" si="1"/>
        <v>#DIV/0!</v>
      </c>
      <c r="E33" s="155"/>
    </row>
    <row r="34" spans="1:5" x14ac:dyDescent="0.25">
      <c r="A34" s="142" t="s">
        <v>318</v>
      </c>
      <c r="B34" s="316">
        <v>0</v>
      </c>
      <c r="C34" s="315" t="e">
        <f t="shared" si="1"/>
        <v>#DIV/0!</v>
      </c>
      <c r="E34" s="155"/>
    </row>
    <row r="35" spans="1:5" ht="15.6" x14ac:dyDescent="0.3">
      <c r="A35" s="22" t="s">
        <v>171</v>
      </c>
      <c r="B35" s="139">
        <f>SUM(B12:B34)</f>
        <v>0</v>
      </c>
      <c r="C35" s="148"/>
      <c r="D35" s="346"/>
      <c r="E35" s="154"/>
    </row>
    <row r="36" spans="1:5" ht="18" x14ac:dyDescent="0.25">
      <c r="A36" s="143" t="s">
        <v>319</v>
      </c>
      <c r="B36" s="139">
        <f>SUM(B8:B11)+B35</f>
        <v>0</v>
      </c>
      <c r="C36" s="153" t="e">
        <f>SUM(C8:C34)</f>
        <v>#DIV/0!</v>
      </c>
      <c r="D36" s="480"/>
    </row>
    <row r="37" spans="1:5" ht="18.600000000000001" thickBot="1" x14ac:dyDescent="0.3">
      <c r="A37" s="150" t="s">
        <v>320</v>
      </c>
      <c r="B37" s="151"/>
      <c r="C37" s="152">
        <f>'PSB Uniformat Aug2021'!B100</f>
        <v>0</v>
      </c>
      <c r="D37" s="480"/>
    </row>
    <row r="38" spans="1:5" ht="15" x14ac:dyDescent="0.25">
      <c r="A38" s="166" t="s">
        <v>321</v>
      </c>
      <c r="C38" s="149"/>
    </row>
    <row r="39" spans="1:5" ht="15.6" x14ac:dyDescent="0.3">
      <c r="A39" s="166" t="s">
        <v>322</v>
      </c>
      <c r="B39" s="144"/>
      <c r="C39" s="145"/>
    </row>
  </sheetData>
  <mergeCells count="2">
    <mergeCell ref="B1:C1"/>
    <mergeCell ref="D36:D3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6"/>
  <sheetViews>
    <sheetView zoomScaleNormal="100" workbookViewId="0">
      <selection activeCell="C19" sqref="C19"/>
    </sheetView>
  </sheetViews>
  <sheetFormatPr defaultColWidth="8.6640625" defaultRowHeight="13.2" x14ac:dyDescent="0.25"/>
  <cols>
    <col min="1" max="1" width="36.6640625" customWidth="1"/>
    <col min="2" max="3" width="18.6640625" customWidth="1"/>
    <col min="4" max="5" width="36.6640625" customWidth="1"/>
    <col min="6" max="6" width="25.109375" customWidth="1"/>
  </cols>
  <sheetData>
    <row r="1" spans="1:5" ht="21.75" customHeight="1" x14ac:dyDescent="0.25">
      <c r="B1" s="481" t="s">
        <v>323</v>
      </c>
      <c r="C1" s="481"/>
      <c r="D1" s="481"/>
    </row>
    <row r="2" spans="1:5" ht="31.2" x14ac:dyDescent="0.25">
      <c r="A2" s="30" t="s">
        <v>324</v>
      </c>
      <c r="E2" s="29" t="s">
        <v>325</v>
      </c>
    </row>
    <row r="3" spans="1:5" ht="13.8" thickBot="1" x14ac:dyDescent="0.3"/>
    <row r="4" spans="1:5" ht="96.6" x14ac:dyDescent="0.25">
      <c r="A4" s="46" t="s">
        <v>326</v>
      </c>
      <c r="B4" s="47" t="s">
        <v>327</v>
      </c>
      <c r="C4" s="47" t="s">
        <v>328</v>
      </c>
      <c r="D4" s="47" t="s">
        <v>329</v>
      </c>
      <c r="E4" s="47" t="s">
        <v>330</v>
      </c>
    </row>
    <row r="5" spans="1:5" ht="13.8" x14ac:dyDescent="0.25">
      <c r="A5" s="48"/>
      <c r="B5" s="49"/>
      <c r="C5" s="49"/>
      <c r="D5" s="49"/>
      <c r="E5" s="49" t="s">
        <v>331</v>
      </c>
    </row>
    <row r="6" spans="1:5" ht="13.8" x14ac:dyDescent="0.25">
      <c r="A6" s="48"/>
      <c r="B6" s="49"/>
      <c r="C6" s="49"/>
      <c r="D6" s="49"/>
      <c r="E6" s="49" t="s">
        <v>331</v>
      </c>
    </row>
    <row r="7" spans="1:5" ht="13.8" x14ac:dyDescent="0.25">
      <c r="A7" s="48"/>
      <c r="B7" s="49"/>
      <c r="C7" s="49"/>
      <c r="D7" s="49"/>
      <c r="E7" s="49" t="s">
        <v>331</v>
      </c>
    </row>
    <row r="8" spans="1:5" ht="13.8" x14ac:dyDescent="0.25">
      <c r="A8" s="48"/>
      <c r="B8" s="49"/>
      <c r="C8" s="49"/>
      <c r="D8" s="49"/>
      <c r="E8" s="49" t="s">
        <v>331</v>
      </c>
    </row>
    <row r="9" spans="1:5" ht="13.8" x14ac:dyDescent="0.25">
      <c r="A9" s="60" t="s">
        <v>137</v>
      </c>
      <c r="B9" s="26">
        <f>SUM(B5:B8)</f>
        <v>0</v>
      </c>
      <c r="C9" s="26">
        <f>SUM(C5:C8)</f>
        <v>0</v>
      </c>
    </row>
    <row r="11" spans="1:5" ht="92.4" x14ac:dyDescent="0.25">
      <c r="A11" s="347" t="s">
        <v>332</v>
      </c>
      <c r="B11" s="482" t="s">
        <v>332</v>
      </c>
      <c r="C11" s="482"/>
      <c r="D11" s="347" t="s">
        <v>332</v>
      </c>
      <c r="E11" s="347" t="s">
        <v>332</v>
      </c>
    </row>
    <row r="12" spans="1:5" ht="30" customHeight="1" x14ac:dyDescent="0.25">
      <c r="A12" s="50" t="s">
        <v>333</v>
      </c>
      <c r="B12" s="50" t="s">
        <v>333</v>
      </c>
      <c r="C12" s="50"/>
      <c r="D12" s="50" t="s">
        <v>333</v>
      </c>
      <c r="E12" s="50" t="s">
        <v>333</v>
      </c>
    </row>
    <row r="14" spans="1:5" ht="30" customHeight="1" x14ac:dyDescent="0.25">
      <c r="A14" s="317" t="s">
        <v>334</v>
      </c>
      <c r="B14" s="317" t="s">
        <v>334</v>
      </c>
      <c r="C14" s="317"/>
      <c r="D14" s="317" t="s">
        <v>334</v>
      </c>
      <c r="E14" s="317" t="s">
        <v>334</v>
      </c>
    </row>
    <row r="15" spans="1:5" ht="26.4" x14ac:dyDescent="0.25">
      <c r="A15" s="318" t="s">
        <v>335</v>
      </c>
      <c r="B15" s="317" t="s">
        <v>336</v>
      </c>
      <c r="C15" s="317"/>
      <c r="D15" s="317" t="s">
        <v>337</v>
      </c>
      <c r="E15" s="317" t="s">
        <v>338</v>
      </c>
    </row>
    <row r="16" spans="1:5" ht="30" customHeight="1" x14ac:dyDescent="0.25">
      <c r="A16" s="319" t="s">
        <v>339</v>
      </c>
      <c r="B16" s="319" t="s">
        <v>339</v>
      </c>
      <c r="C16" s="319"/>
      <c r="D16" s="319" t="s">
        <v>339</v>
      </c>
      <c r="E16" s="319" t="s">
        <v>339</v>
      </c>
    </row>
  </sheetData>
  <mergeCells count="2">
    <mergeCell ref="B1:D1"/>
    <mergeCell ref="B11:C11"/>
  </mergeCells>
  <phoneticPr fontId="4" type="noConversion"/>
  <pageMargins left="0.75" right="0.75" top="1" bottom="1" header="0.5" footer="0.5"/>
  <pageSetup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6A1EF-0515-446A-8CC1-B96D24EC5C0C}">
  <dimension ref="A1:B57"/>
  <sheetViews>
    <sheetView workbookViewId="0">
      <selection activeCell="B4" sqref="B4"/>
    </sheetView>
  </sheetViews>
  <sheetFormatPr defaultRowHeight="13.2" x14ac:dyDescent="0.25"/>
  <cols>
    <col min="1" max="2" width="22.88671875" style="350" customWidth="1"/>
  </cols>
  <sheetData>
    <row r="1" spans="1:2" ht="13.8" x14ac:dyDescent="0.25">
      <c r="A1" s="349" t="s">
        <v>340</v>
      </c>
    </row>
    <row r="3" spans="1:2" x14ac:dyDescent="0.25">
      <c r="A3" s="351" t="s">
        <v>256</v>
      </c>
      <c r="B3" s="352">
        <f>'PSB Uniformat Aug2021'!B122</f>
        <v>0</v>
      </c>
    </row>
    <row r="4" spans="1:2" x14ac:dyDescent="0.25">
      <c r="A4" s="351" t="s">
        <v>259</v>
      </c>
      <c r="B4" s="353" t="e">
        <f>VLOOKUP(B3,A7:B39,2,TRUE)</f>
        <v>#N/A</v>
      </c>
    </row>
    <row r="5" spans="1:2" x14ac:dyDescent="0.25">
      <c r="A5" s="351"/>
      <c r="B5" s="353"/>
    </row>
    <row r="6" spans="1:2" x14ac:dyDescent="0.25">
      <c r="A6" s="354" t="s">
        <v>266</v>
      </c>
      <c r="B6" s="354" t="s">
        <v>267</v>
      </c>
    </row>
    <row r="7" spans="1:2" x14ac:dyDescent="0.25">
      <c r="A7" s="352">
        <v>10</v>
      </c>
      <c r="B7" s="353">
        <v>1.77</v>
      </c>
    </row>
    <row r="8" spans="1:2" x14ac:dyDescent="0.25">
      <c r="A8" s="352">
        <v>50000</v>
      </c>
      <c r="B8" s="353">
        <v>1.73</v>
      </c>
    </row>
    <row r="9" spans="1:2" x14ac:dyDescent="0.25">
      <c r="A9" s="352">
        <v>55000</v>
      </c>
      <c r="B9" s="353">
        <v>1.65</v>
      </c>
    </row>
    <row r="10" spans="1:2" x14ac:dyDescent="0.25">
      <c r="A10" s="352">
        <v>60000</v>
      </c>
      <c r="B10" s="353">
        <v>1.58</v>
      </c>
    </row>
    <row r="11" spans="1:2" x14ac:dyDescent="0.25">
      <c r="A11" s="352">
        <v>65000</v>
      </c>
      <c r="B11" s="353">
        <v>1.51</v>
      </c>
    </row>
    <row r="12" spans="1:2" x14ac:dyDescent="0.25">
      <c r="A12" s="352">
        <v>70000</v>
      </c>
      <c r="B12" s="353">
        <v>1.46</v>
      </c>
    </row>
    <row r="13" spans="1:2" x14ac:dyDescent="0.25">
      <c r="A13" s="352">
        <v>75000</v>
      </c>
      <c r="B13" s="353">
        <v>1.4</v>
      </c>
    </row>
    <row r="14" spans="1:2" x14ac:dyDescent="0.25">
      <c r="A14" s="352">
        <v>80000</v>
      </c>
      <c r="B14" s="353">
        <v>1.34</v>
      </c>
    </row>
    <row r="15" spans="1:2" x14ac:dyDescent="0.25">
      <c r="A15" s="352">
        <v>85000</v>
      </c>
      <c r="B15" s="353">
        <v>1.29</v>
      </c>
    </row>
    <row r="16" spans="1:2" x14ac:dyDescent="0.25">
      <c r="A16" s="352">
        <v>90000</v>
      </c>
      <c r="B16" s="353">
        <v>1.24</v>
      </c>
    </row>
    <row r="17" spans="1:2" x14ac:dyDescent="0.25">
      <c r="A17" s="352">
        <v>95000</v>
      </c>
      <c r="B17" s="353">
        <v>1.19</v>
      </c>
    </row>
    <row r="18" spans="1:2" x14ac:dyDescent="0.25">
      <c r="A18" s="352">
        <v>100000</v>
      </c>
      <c r="B18" s="353">
        <v>1.1399999999999999</v>
      </c>
    </row>
    <row r="19" spans="1:2" x14ac:dyDescent="0.25">
      <c r="A19" s="352">
        <v>105000</v>
      </c>
      <c r="B19" s="353">
        <v>1.0900000000000001</v>
      </c>
    </row>
    <row r="20" spans="1:2" x14ac:dyDescent="0.25">
      <c r="A20" s="352">
        <v>110000</v>
      </c>
      <c r="B20" s="353">
        <v>1.05</v>
      </c>
    </row>
    <row r="21" spans="1:2" x14ac:dyDescent="0.25">
      <c r="A21" s="352">
        <v>115000</v>
      </c>
      <c r="B21" s="353">
        <v>1</v>
      </c>
    </row>
    <row r="22" spans="1:2" x14ac:dyDescent="0.25">
      <c r="A22" s="352">
        <v>120000</v>
      </c>
      <c r="B22" s="353">
        <v>0.96</v>
      </c>
    </row>
    <row r="23" spans="1:2" x14ac:dyDescent="0.25">
      <c r="A23" s="355">
        <f>A22+5000</f>
        <v>125000</v>
      </c>
      <c r="B23" s="353">
        <v>0.94</v>
      </c>
    </row>
    <row r="24" spans="1:2" x14ac:dyDescent="0.25">
      <c r="A24" s="355">
        <f t="shared" ref="A24:A27" si="0">A23+5000</f>
        <v>130000</v>
      </c>
      <c r="B24" s="353">
        <v>0.93</v>
      </c>
    </row>
    <row r="25" spans="1:2" x14ac:dyDescent="0.25">
      <c r="A25" s="355">
        <f t="shared" si="0"/>
        <v>135000</v>
      </c>
      <c r="B25" s="353">
        <v>0.92</v>
      </c>
    </row>
    <row r="26" spans="1:2" x14ac:dyDescent="0.25">
      <c r="A26" s="355">
        <f t="shared" si="0"/>
        <v>140000</v>
      </c>
      <c r="B26" s="353">
        <v>0.91</v>
      </c>
    </row>
    <row r="27" spans="1:2" x14ac:dyDescent="0.25">
      <c r="A27" s="355">
        <f t="shared" si="0"/>
        <v>145000</v>
      </c>
      <c r="B27" s="353">
        <v>0.9</v>
      </c>
    </row>
    <row r="28" spans="1:2" x14ac:dyDescent="0.25">
      <c r="A28" s="355">
        <f>A27+10000</f>
        <v>155000</v>
      </c>
      <c r="B28" s="353">
        <v>0.89</v>
      </c>
    </row>
    <row r="29" spans="1:2" x14ac:dyDescent="0.25">
      <c r="A29" s="355">
        <v>160000</v>
      </c>
      <c r="B29" s="353">
        <v>0.88</v>
      </c>
    </row>
    <row r="30" spans="1:2" x14ac:dyDescent="0.25">
      <c r="A30" s="355">
        <f t="shared" ref="A30" si="1">A29+10000</f>
        <v>170000</v>
      </c>
      <c r="B30" s="353">
        <v>0.87</v>
      </c>
    </row>
    <row r="31" spans="1:2" x14ac:dyDescent="0.25">
      <c r="A31" s="355">
        <v>175000</v>
      </c>
      <c r="B31" s="353">
        <v>0.86</v>
      </c>
    </row>
    <row r="32" spans="1:2" x14ac:dyDescent="0.25">
      <c r="A32" s="355">
        <v>185000</v>
      </c>
      <c r="B32" s="353">
        <v>0.85</v>
      </c>
    </row>
    <row r="33" spans="1:2" x14ac:dyDescent="0.25">
      <c r="A33" s="355">
        <v>195000</v>
      </c>
      <c r="B33" s="353">
        <v>0.84</v>
      </c>
    </row>
    <row r="34" spans="1:2" x14ac:dyDescent="0.25">
      <c r="A34" s="355">
        <v>205000</v>
      </c>
      <c r="B34" s="353">
        <v>0.83</v>
      </c>
    </row>
    <row r="35" spans="1:2" x14ac:dyDescent="0.25">
      <c r="A35" s="355">
        <v>220000</v>
      </c>
      <c r="B35" s="353">
        <v>0.82</v>
      </c>
    </row>
    <row r="36" spans="1:2" x14ac:dyDescent="0.25">
      <c r="A36" s="355">
        <v>235000</v>
      </c>
      <c r="B36" s="353">
        <v>0.81</v>
      </c>
    </row>
    <row r="37" spans="1:2" x14ac:dyDescent="0.25">
      <c r="A37" s="355">
        <v>250000</v>
      </c>
      <c r="B37" s="353">
        <v>0.8</v>
      </c>
    </row>
    <row r="38" spans="1:2" x14ac:dyDescent="0.25">
      <c r="A38" s="355">
        <v>270000</v>
      </c>
      <c r="B38" s="353">
        <v>0.79</v>
      </c>
    </row>
    <row r="39" spans="1:2" x14ac:dyDescent="0.25">
      <c r="A39" s="355">
        <v>290000</v>
      </c>
      <c r="B39" s="353">
        <v>0.78</v>
      </c>
    </row>
    <row r="40" spans="1:2" x14ac:dyDescent="0.25">
      <c r="A40" s="355"/>
    </row>
    <row r="41" spans="1:2" x14ac:dyDescent="0.25">
      <c r="A41" s="355"/>
    </row>
    <row r="42" spans="1:2" x14ac:dyDescent="0.25">
      <c r="A42" s="355"/>
    </row>
    <row r="43" spans="1:2" x14ac:dyDescent="0.25">
      <c r="A43" s="355"/>
    </row>
    <row r="44" spans="1:2" x14ac:dyDescent="0.25">
      <c r="A44" s="355"/>
    </row>
    <row r="45" spans="1:2" x14ac:dyDescent="0.25">
      <c r="A45" s="355"/>
    </row>
    <row r="46" spans="1:2" x14ac:dyDescent="0.25">
      <c r="A46" s="355"/>
    </row>
    <row r="47" spans="1:2" x14ac:dyDescent="0.25">
      <c r="A47" s="355"/>
    </row>
    <row r="48" spans="1:2" x14ac:dyDescent="0.25">
      <c r="A48" s="355"/>
    </row>
    <row r="49" spans="1:1" x14ac:dyDescent="0.25">
      <c r="A49" s="355"/>
    </row>
    <row r="50" spans="1:1" x14ac:dyDescent="0.25">
      <c r="A50" s="355"/>
    </row>
    <row r="51" spans="1:1" x14ac:dyDescent="0.25">
      <c r="A51" s="355"/>
    </row>
    <row r="52" spans="1:1" x14ac:dyDescent="0.25">
      <c r="A52" s="355"/>
    </row>
    <row r="53" spans="1:1" x14ac:dyDescent="0.25">
      <c r="A53" s="355"/>
    </row>
    <row r="54" spans="1:1" x14ac:dyDescent="0.25">
      <c r="A54" s="355"/>
    </row>
    <row r="55" spans="1:1" x14ac:dyDescent="0.25">
      <c r="A55" s="355"/>
    </row>
    <row r="56" spans="1:1" x14ac:dyDescent="0.25">
      <c r="A56" s="355"/>
    </row>
    <row r="57" spans="1:1" x14ac:dyDescent="0.25">
      <c r="A57" s="35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3" ma:contentTypeDescription="Create a new document." ma:contentTypeScope="" ma:versionID="43eb46843204f39a978ba7927e84dd3b">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5712d9e3866b3af6e6b00cf7a046f7ef"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F720C7-A4F6-4194-9A99-E32F6487DC50}">
  <ds:schemaRefs>
    <ds:schemaRef ds:uri="http://schemas.microsoft.com/sharepoint/v3/contenttype/forms"/>
  </ds:schemaRefs>
</ds:datastoreItem>
</file>

<file path=customXml/itemProps2.xml><?xml version="1.0" encoding="utf-8"?>
<ds:datastoreItem xmlns:ds="http://schemas.openxmlformats.org/officeDocument/2006/customXml" ds:itemID="{9BFEB179-9650-4C31-B33D-3EB581CCCA17}">
  <ds:schemaRefs>
    <ds:schemaRef ds:uri="http://purl.org/dc/elements/1.1/"/>
    <ds:schemaRef ds:uri="http://purl.org/dc/terms/"/>
    <ds:schemaRef ds:uri="4ddc00ed-9b3f-4582-a438-505535ed06e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f5348eea-1c45-4bf0-82fb-93cfbbeaa507"/>
    <ds:schemaRef ds:uri="http://schemas.microsoft.com/office/2006/metadata/properties"/>
  </ds:schemaRefs>
</ds:datastoreItem>
</file>

<file path=customXml/itemProps3.xml><?xml version="1.0" encoding="utf-8"?>
<ds:datastoreItem xmlns:ds="http://schemas.openxmlformats.org/officeDocument/2006/customXml" ds:itemID="{EF5E9CFF-3066-4CAD-AC66-CBB5270061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PSB Uniformat Aug2021</vt:lpstr>
      <vt:lpstr>PSB Template CSI</vt:lpstr>
      <vt:lpstr>Alternates</vt:lpstr>
      <vt:lpstr>CXFees</vt:lpstr>
      <vt:lpstr>'PSB Uniformat Aug2021'!Print_Area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Forde</dc:creator>
  <cp:keywords/>
  <dc:description/>
  <cp:lastModifiedBy>John Jumpe</cp:lastModifiedBy>
  <cp:revision/>
  <dcterms:created xsi:type="dcterms:W3CDTF">2008-12-11T15:04:43Z</dcterms:created>
  <dcterms:modified xsi:type="dcterms:W3CDTF">2021-08-11T18:14:25Z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